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DESKTOP-87KT97P\Licitações 2021-2024\LICITAÇÃO 2025\PAL XXX-25 PP XXX-25 - TRANSPORTE ESCOLAR NOVA ROTA\"/>
    </mc:Choice>
  </mc:AlternateContent>
  <xr:revisionPtr revIDLastSave="0" documentId="13_ncr:1_{173517E3-AFC4-48E4-879F-F29B52A66B3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OTA 01" sheetId="1" r:id="rId1"/>
    <sheet name="ROTA 0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kwhYZfDS0fczvcvWyd3PKaiESi37LNzMe5OMtDAAXAg="/>
    </ext>
  </extLst>
</workbook>
</file>

<file path=xl/calcChain.xml><?xml version="1.0" encoding="utf-8"?>
<calcChain xmlns="http://schemas.openxmlformats.org/spreadsheetml/2006/main">
  <c r="E74" i="2" l="1"/>
  <c r="G74" i="2" s="1"/>
  <c r="E72" i="2"/>
  <c r="G72" i="2" s="1"/>
  <c r="E67" i="2"/>
  <c r="F51" i="2"/>
  <c r="H51" i="2" s="1"/>
  <c r="G69" i="2" s="1"/>
  <c r="D38" i="2"/>
  <c r="D35" i="2"/>
  <c r="D36" i="2" s="1"/>
  <c r="D34" i="2"/>
  <c r="D33" i="2"/>
  <c r="D27" i="2"/>
  <c r="D24" i="2"/>
  <c r="D25" i="2" s="1"/>
  <c r="D23" i="2"/>
  <c r="D22" i="2"/>
  <c r="E15" i="2"/>
  <c r="F58" i="2" s="1"/>
  <c r="G58" i="2" s="1"/>
  <c r="G74" i="1"/>
  <c r="E74" i="1"/>
  <c r="E72" i="1"/>
  <c r="G72" i="1" s="1"/>
  <c r="G67" i="1"/>
  <c r="E67" i="1"/>
  <c r="F51" i="1"/>
  <c r="H51" i="1" s="1"/>
  <c r="G69" i="1" s="1"/>
  <c r="D38" i="1"/>
  <c r="D36" i="1"/>
  <c r="D35" i="1"/>
  <c r="D34" i="1"/>
  <c r="D33" i="1"/>
  <c r="D27" i="1"/>
  <c r="D24" i="1"/>
  <c r="D25" i="1" s="1"/>
  <c r="D23" i="1"/>
  <c r="D22" i="1"/>
  <c r="E15" i="1"/>
  <c r="F58" i="1" s="1"/>
  <c r="G58" i="1" s="1"/>
  <c r="H27" i="2" l="1"/>
  <c r="F27" i="2" s="1"/>
  <c r="E71" i="2" s="1"/>
  <c r="G71" i="2" s="1"/>
  <c r="H27" i="1"/>
  <c r="F27" i="1" s="1"/>
  <c r="E71" i="1" s="1"/>
  <c r="G71" i="1" s="1"/>
  <c r="H61" i="2"/>
  <c r="G70" i="2" s="1"/>
  <c r="G68" i="2"/>
  <c r="G68" i="1"/>
  <c r="G73" i="1" s="1"/>
  <c r="G76" i="1" s="1"/>
  <c r="H61" i="1"/>
  <c r="G70" i="1" s="1"/>
  <c r="E69" i="1"/>
  <c r="E69" i="2"/>
  <c r="G67" i="2"/>
  <c r="G78" i="1" l="1"/>
  <c r="H69" i="1"/>
  <c r="H72" i="1"/>
  <c r="H74" i="1"/>
  <c r="H67" i="1"/>
  <c r="E68" i="2"/>
  <c r="E70" i="2"/>
  <c r="H70" i="1"/>
  <c r="E70" i="1"/>
  <c r="G73" i="2"/>
  <c r="G76" i="2" s="1"/>
  <c r="H67" i="2"/>
  <c r="E68" i="1"/>
  <c r="H68" i="1"/>
  <c r="H71" i="1"/>
  <c r="G78" i="2" l="1"/>
  <c r="H71" i="2"/>
  <c r="H72" i="2"/>
  <c r="H74" i="2"/>
  <c r="H69" i="2"/>
  <c r="E73" i="2"/>
  <c r="E76" i="2" s="1"/>
  <c r="E73" i="1"/>
  <c r="E76" i="1" s="1"/>
  <c r="H70" i="2"/>
  <c r="H68" i="2"/>
  <c r="H76" i="1"/>
  <c r="H76" i="2" l="1"/>
</calcChain>
</file>

<file path=xl/sharedStrings.xml><?xml version="1.0" encoding="utf-8"?>
<sst xmlns="http://schemas.openxmlformats.org/spreadsheetml/2006/main" count="140" uniqueCount="63">
  <si>
    <t>PLANILHA DE CUSTOS ROTA 01</t>
  </si>
  <si>
    <t>Veículo</t>
  </si>
  <si>
    <t>Ano</t>
  </si>
  <si>
    <t>Capacidade - Passageiros</t>
  </si>
  <si>
    <t>Valor</t>
  </si>
  <si>
    <t>ÔNIBUS</t>
  </si>
  <si>
    <t>Nº Dias Letivos Ano</t>
  </si>
  <si>
    <t>Nº Meses com Transporte</t>
  </si>
  <si>
    <t>Média Dias Letivos/Mês</t>
  </si>
  <si>
    <t>Percurso Diário - Km</t>
  </si>
  <si>
    <t>Percurso Mensal - Km</t>
  </si>
  <si>
    <r>
      <rPr>
        <b/>
        <sz val="10"/>
        <color rgb="FF000000"/>
        <rFont val="Arial"/>
      </rPr>
      <t xml:space="preserve">Salário Motorista+Encargos (Simples Nacional) </t>
    </r>
    <r>
      <rPr>
        <b/>
        <sz val="10"/>
        <color rgb="FFFF0000"/>
        <rFont val="Arial"/>
      </rPr>
      <t>Custo 1</t>
    </r>
  </si>
  <si>
    <t>Valor Anual</t>
  </si>
  <si>
    <t>Valor Mensal</t>
  </si>
  <si>
    <t>Salário mensal</t>
  </si>
  <si>
    <t>INSS</t>
  </si>
  <si>
    <t>FGTS</t>
  </si>
  <si>
    <t>Férias</t>
  </si>
  <si>
    <t>1/12</t>
  </si>
  <si>
    <t>Adic.Férias</t>
  </si>
  <si>
    <t>Benefícios</t>
  </si>
  <si>
    <t>13º Salário</t>
  </si>
  <si>
    <r>
      <rPr>
        <b/>
        <sz val="10"/>
        <color rgb="FF000000"/>
        <rFont val="Arial"/>
      </rPr>
      <t xml:space="preserve">Salário Monitor + Encargos (Simples Nacional) </t>
    </r>
    <r>
      <rPr>
        <b/>
        <sz val="10"/>
        <color rgb="FFFF0000"/>
        <rFont val="Arial"/>
      </rPr>
      <t>Custo 2</t>
    </r>
  </si>
  <si>
    <r>
      <rPr>
        <b/>
        <sz val="10"/>
        <color theme="1"/>
        <rFont val="Arial"/>
      </rPr>
      <t xml:space="preserve">Documentação (IPVA, Vistórias.etc) - </t>
    </r>
    <r>
      <rPr>
        <b/>
        <sz val="10"/>
        <color rgb="FFFF0000"/>
        <rFont val="Arial"/>
      </rPr>
      <t>Custo 3</t>
    </r>
  </si>
  <si>
    <t>Valores Anuais</t>
  </si>
  <si>
    <t>IPVA</t>
  </si>
  <si>
    <t>DPVAT</t>
  </si>
  <si>
    <t>Vistorias - Detran</t>
  </si>
  <si>
    <t>Vistoria Tacógrafo</t>
  </si>
  <si>
    <t>Discos Diagrama (Tacógrafos)</t>
  </si>
  <si>
    <t>Licenciamento</t>
  </si>
  <si>
    <t>Seguro Passageiros/GPS</t>
  </si>
  <si>
    <t>Assessoria Contábil</t>
  </si>
  <si>
    <t>Total</t>
  </si>
  <si>
    <r>
      <rPr>
        <b/>
        <sz val="10"/>
        <color theme="1"/>
        <rFont val="Arial"/>
      </rPr>
      <t xml:space="preserve">Consumo Combustível/Manutenção  - </t>
    </r>
    <r>
      <rPr>
        <sz val="10"/>
        <color rgb="FFFF0000"/>
        <rFont val="Arial"/>
      </rPr>
      <t>Custo 4</t>
    </r>
  </si>
  <si>
    <t>Média/Consumo Km/L</t>
  </si>
  <si>
    <t>Valor/Litro</t>
  </si>
  <si>
    <t>Km -Mensal</t>
  </si>
  <si>
    <t>Consumo Combustível</t>
  </si>
  <si>
    <t>Relação Combustível/Manutenção %</t>
  </si>
  <si>
    <t>Descrição dos Custos</t>
  </si>
  <si>
    <t>Lucro</t>
  </si>
  <si>
    <r>
      <rPr>
        <sz val="10"/>
        <color theme="1"/>
        <rFont val="Arial"/>
      </rPr>
      <t xml:space="preserve">Combustível </t>
    </r>
    <r>
      <rPr>
        <sz val="10"/>
        <color rgb="FFFF0000"/>
        <rFont val="Arial"/>
      </rPr>
      <t>- Custo 4</t>
    </r>
  </si>
  <si>
    <r>
      <rPr>
        <sz val="10"/>
        <color theme="1"/>
        <rFont val="Arial"/>
      </rPr>
      <t xml:space="preserve">Documentação (IPVA, Vistórias.etc) - </t>
    </r>
    <r>
      <rPr>
        <sz val="10"/>
        <color rgb="FFFF0000"/>
        <rFont val="Arial"/>
      </rPr>
      <t>Custo 3</t>
    </r>
  </si>
  <si>
    <r>
      <rPr>
        <sz val="10"/>
        <color theme="1"/>
        <rFont val="Arial"/>
      </rPr>
      <t xml:space="preserve">Manutenção (Pneus, Freios, Óleos, etc) - </t>
    </r>
    <r>
      <rPr>
        <sz val="10"/>
        <color rgb="FFFF0000"/>
        <rFont val="Arial"/>
      </rPr>
      <t>Custo 4</t>
    </r>
  </si>
  <si>
    <r>
      <rPr>
        <sz val="10"/>
        <color theme="1"/>
        <rFont val="Arial"/>
      </rPr>
      <t xml:space="preserve">Salário Motorista </t>
    </r>
    <r>
      <rPr>
        <sz val="10"/>
        <color rgb="FFFF0000"/>
        <rFont val="Arial"/>
      </rPr>
      <t>- Custo 1</t>
    </r>
  </si>
  <si>
    <r>
      <rPr>
        <sz val="10"/>
        <color theme="1"/>
        <rFont val="Arial"/>
      </rPr>
      <t xml:space="preserve">Salário Monitor </t>
    </r>
    <r>
      <rPr>
        <sz val="10"/>
        <color rgb="FFFF0000"/>
        <rFont val="Arial"/>
      </rPr>
      <t>- Custo 2</t>
    </r>
  </si>
  <si>
    <t>Sub-Totais</t>
  </si>
  <si>
    <t>Simples</t>
  </si>
  <si>
    <t>Totais</t>
  </si>
  <si>
    <t>Valor por Km:</t>
  </si>
  <si>
    <t>PLANILHA DE CUSTOS ROTA 02</t>
  </si>
  <si>
    <t>ROTA ESCOLAR ITANGUA DO MEIO, ITANGUA DE BAIXO, ITAFONA, SANTANA E PARAISO</t>
  </si>
  <si>
    <r>
      <rPr>
        <b/>
        <sz val="10"/>
        <color rgb="FF000000"/>
        <rFont val="Arial"/>
      </rPr>
      <t xml:space="preserve">Salário Motorista+Encargos (Simples Nacional) </t>
    </r>
    <r>
      <rPr>
        <b/>
        <sz val="10"/>
        <color rgb="FFFF0000"/>
        <rFont val="Arial"/>
      </rPr>
      <t>Custo 1</t>
    </r>
  </si>
  <si>
    <r>
      <rPr>
        <b/>
        <sz val="10"/>
        <color rgb="FF000000"/>
        <rFont val="Arial"/>
      </rPr>
      <t xml:space="preserve">Salário Monitor + Encargos (Simples Nacional) </t>
    </r>
    <r>
      <rPr>
        <b/>
        <sz val="10"/>
        <color rgb="FFFF0000"/>
        <rFont val="Arial"/>
      </rPr>
      <t>Custo 2</t>
    </r>
  </si>
  <si>
    <r>
      <rPr>
        <b/>
        <sz val="10"/>
        <color theme="1"/>
        <rFont val="Arial"/>
      </rPr>
      <t xml:space="preserve">Documentação (IPVA, Vistórias.etc) - </t>
    </r>
    <r>
      <rPr>
        <b/>
        <sz val="10"/>
        <color rgb="FFFF0000"/>
        <rFont val="Arial"/>
      </rPr>
      <t>Custo 3</t>
    </r>
  </si>
  <si>
    <r>
      <rPr>
        <b/>
        <sz val="10"/>
        <color theme="1"/>
        <rFont val="Arial"/>
      </rPr>
      <t xml:space="preserve">Consumo Combustível/Manutenção  - </t>
    </r>
    <r>
      <rPr>
        <sz val="10"/>
        <color rgb="FFFF0000"/>
        <rFont val="Arial"/>
      </rPr>
      <t>Custo 4</t>
    </r>
  </si>
  <si>
    <r>
      <rPr>
        <sz val="10"/>
        <color theme="1"/>
        <rFont val="Arial"/>
      </rPr>
      <t xml:space="preserve">Combustível </t>
    </r>
    <r>
      <rPr>
        <sz val="10"/>
        <color rgb="FFFF0000"/>
        <rFont val="Arial"/>
      </rPr>
      <t>- Custo 4</t>
    </r>
  </si>
  <si>
    <r>
      <rPr>
        <sz val="10"/>
        <color theme="1"/>
        <rFont val="Arial"/>
      </rPr>
      <t xml:space="preserve">Documentação (IPVA, Vistórias.etc) - </t>
    </r>
    <r>
      <rPr>
        <sz val="10"/>
        <color rgb="FFFF0000"/>
        <rFont val="Arial"/>
      </rPr>
      <t>Custo 3</t>
    </r>
  </si>
  <si>
    <r>
      <rPr>
        <sz val="10"/>
        <color theme="1"/>
        <rFont val="Arial"/>
      </rPr>
      <t xml:space="preserve">Manutenção (Pneus, Freios, Óleos, etc) - </t>
    </r>
    <r>
      <rPr>
        <sz val="10"/>
        <color rgb="FFFF0000"/>
        <rFont val="Arial"/>
      </rPr>
      <t>Custo 4</t>
    </r>
  </si>
  <si>
    <r>
      <rPr>
        <sz val="10"/>
        <color theme="1"/>
        <rFont val="Arial"/>
      </rPr>
      <t xml:space="preserve">Salário Motorista </t>
    </r>
    <r>
      <rPr>
        <sz val="10"/>
        <color rgb="FFFF0000"/>
        <rFont val="Arial"/>
      </rPr>
      <t>- Custo 1</t>
    </r>
  </si>
  <si>
    <r>
      <rPr>
        <sz val="10"/>
        <color theme="1"/>
        <rFont val="Arial"/>
      </rPr>
      <t xml:space="preserve">Salário Monitor </t>
    </r>
    <r>
      <rPr>
        <sz val="10"/>
        <color rgb="FFFF0000"/>
        <rFont val="Arial"/>
      </rPr>
      <t>- Custo 2</t>
    </r>
  </si>
  <si>
    <t>ROTA ESCOLAR GURUTUBA, LAGOA DE CIMA E CANASTRA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</si>
</sst>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R$&quot;\ #,##0.00;\-&quot;R$&quot;\ #,##0.00"/>
    <numFmt numFmtId="164" formatCode="_(* #,##0.00_);_(* \(#,##0.00\);_(* &quot;-&quot;??_);_(@_)"/>
    <numFmt numFmtId="165" formatCode="#,##0.0"/>
    <numFmt numFmtId="166" formatCode="_-* #,##0.00_-;\-* #,##0.00_-;_-* &quot;-&quot;??_-;_-@"/>
    <numFmt numFmtId="167" formatCode="_(&quot;R$ &quot;* #,##0.00_);_(&quot;R$ &quot;* \(#,##0.00\);_(&quot;R$ &quot;* &quot;-&quot;??_);_(@_)"/>
    <numFmt numFmtId="168" formatCode="_-&quot;R$&quot;\ * #,##0.00_-;\-&quot;R$&quot;\ * #,##0.00_-;_-&quot;R$&quot;\ * &quot;-&quot;??_-;_-@"/>
    <numFmt numFmtId="169" formatCode="&quot;R$&quot;\ #,##0.00"/>
    <numFmt numFmtId="170" formatCode="0.000%"/>
  </numFmts>
  <fonts count="14">
    <font>
      <sz val="11"/>
      <color theme="1"/>
      <name val="Calibri"/>
      <scheme val="minor"/>
    </font>
    <font>
      <sz val="14"/>
      <color theme="1"/>
      <name val="Arial"/>
    </font>
    <font>
      <sz val="11"/>
      <name val="Calibri"/>
    </font>
    <font>
      <sz val="11"/>
      <color theme="1"/>
      <name val="Calibri"/>
    </font>
    <font>
      <sz val="10"/>
      <color theme="1"/>
      <name val="Arial"/>
    </font>
    <font>
      <b/>
      <sz val="12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b/>
      <sz val="10"/>
      <color rgb="FF000000"/>
      <name val="Arial"/>
    </font>
    <font>
      <sz val="10"/>
      <color rgb="FFFF0000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FBD4B4"/>
        <bgColor rgb="FFFBD4B4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3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3" fillId="0" borderId="16" xfId="0" applyFont="1" applyBorder="1"/>
    <xf numFmtId="0" fontId="4" fillId="0" borderId="0" xfId="0" applyFont="1"/>
    <xf numFmtId="0" fontId="4" fillId="0" borderId="17" xfId="0" applyFont="1" applyBorder="1"/>
    <xf numFmtId="0" fontId="6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18" xfId="0" applyFont="1" applyBorder="1"/>
    <xf numFmtId="164" fontId="4" fillId="0" borderId="18" xfId="0" applyNumberFormat="1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164" fontId="4" fillId="4" borderId="19" xfId="0" applyNumberFormat="1" applyFont="1" applyFill="1" applyBorder="1"/>
    <xf numFmtId="164" fontId="4" fillId="0" borderId="17" xfId="0" applyNumberFormat="1" applyFont="1" applyBorder="1"/>
    <xf numFmtId="165" fontId="4" fillId="0" borderId="21" xfId="0" applyNumberFormat="1" applyFont="1" applyBorder="1"/>
    <xf numFmtId="0" fontId="10" fillId="0" borderId="0" xfId="0" applyFont="1"/>
    <xf numFmtId="164" fontId="4" fillId="0" borderId="0" xfId="0" applyNumberFormat="1" applyFont="1"/>
    <xf numFmtId="0" fontId="4" fillId="0" borderId="23" xfId="0" applyFont="1" applyBorder="1" applyAlignment="1">
      <alignment horizontal="center"/>
    </xf>
    <xf numFmtId="164" fontId="4" fillId="0" borderId="23" xfId="0" applyNumberFormat="1" applyFont="1" applyBorder="1"/>
    <xf numFmtId="0" fontId="3" fillId="0" borderId="24" xfId="0" applyFont="1" applyBorder="1"/>
    <xf numFmtId="0" fontId="10" fillId="0" borderId="24" xfId="0" applyFont="1" applyBorder="1"/>
    <xf numFmtId="0" fontId="4" fillId="0" borderId="24" xfId="0" applyFont="1" applyBorder="1"/>
    <xf numFmtId="164" fontId="4" fillId="0" borderId="24" xfId="0" applyNumberFormat="1" applyFont="1" applyBorder="1"/>
    <xf numFmtId="0" fontId="4" fillId="0" borderId="24" xfId="0" applyFont="1" applyBorder="1" applyAlignment="1">
      <alignment horizontal="center"/>
    </xf>
    <xf numFmtId="0" fontId="3" fillId="0" borderId="25" xfId="0" applyFont="1" applyBorder="1"/>
    <xf numFmtId="0" fontId="4" fillId="0" borderId="0" xfId="0" applyFont="1" applyAlignment="1">
      <alignment horizontal="center"/>
    </xf>
    <xf numFmtId="164" fontId="4" fillId="0" borderId="25" xfId="0" applyNumberFormat="1" applyFont="1" applyBorder="1"/>
    <xf numFmtId="0" fontId="3" fillId="0" borderId="26" xfId="0" applyFont="1" applyBorder="1"/>
    <xf numFmtId="0" fontId="4" fillId="0" borderId="27" xfId="0" applyFont="1" applyBorder="1"/>
    <xf numFmtId="0" fontId="11" fillId="0" borderId="28" xfId="0" applyFont="1" applyBorder="1"/>
    <xf numFmtId="0" fontId="9" fillId="0" borderId="28" xfId="0" applyFont="1" applyBorder="1"/>
    <xf numFmtId="0" fontId="10" fillId="0" borderId="18" xfId="0" applyFont="1" applyBorder="1"/>
    <xf numFmtId="0" fontId="9" fillId="0" borderId="18" xfId="0" applyFont="1" applyBorder="1"/>
    <xf numFmtId="10" fontId="3" fillId="0" borderId="0" xfId="0" applyNumberFormat="1" applyFont="1"/>
    <xf numFmtId="164" fontId="4" fillId="4" borderId="8" xfId="0" applyNumberFormat="1" applyFont="1" applyFill="1" applyBorder="1"/>
    <xf numFmtId="9" fontId="3" fillId="0" borderId="0" xfId="0" applyNumberFormat="1" applyFont="1"/>
    <xf numFmtId="49" fontId="3" fillId="0" borderId="0" xfId="0" applyNumberFormat="1" applyFont="1"/>
    <xf numFmtId="164" fontId="4" fillId="2" borderId="8" xfId="0" applyNumberFormat="1" applyFont="1" applyFill="1" applyBorder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/>
    <xf numFmtId="0" fontId="4" fillId="0" borderId="28" xfId="0" applyFont="1" applyBorder="1"/>
    <xf numFmtId="164" fontId="4" fillId="0" borderId="28" xfId="0" applyNumberFormat="1" applyFont="1" applyBorder="1"/>
    <xf numFmtId="164" fontId="10" fillId="0" borderId="28" xfId="0" applyNumberFormat="1" applyFont="1" applyBorder="1"/>
    <xf numFmtId="0" fontId="10" fillId="0" borderId="28" xfId="0" applyFont="1" applyBorder="1"/>
    <xf numFmtId="167" fontId="10" fillId="0" borderId="28" xfId="0" applyNumberFormat="1" applyFont="1" applyBorder="1"/>
    <xf numFmtId="0" fontId="3" fillId="0" borderId="29" xfId="0" applyFont="1" applyBorder="1"/>
    <xf numFmtId="166" fontId="9" fillId="0" borderId="23" xfId="0" applyNumberFormat="1" applyFont="1" applyBorder="1"/>
    <xf numFmtId="0" fontId="4" fillId="0" borderId="23" xfId="0" applyFont="1" applyBorder="1"/>
    <xf numFmtId="167" fontId="9" fillId="0" borderId="23" xfId="0" applyNumberFormat="1" applyFont="1" applyBorder="1"/>
    <xf numFmtId="0" fontId="4" fillId="0" borderId="30" xfId="0" applyFont="1" applyBorder="1"/>
    <xf numFmtId="0" fontId="4" fillId="0" borderId="0" xfId="0" applyFont="1" applyAlignment="1">
      <alignment horizontal="left"/>
    </xf>
    <xf numFmtId="164" fontId="12" fillId="0" borderId="0" xfId="0" applyNumberFormat="1" applyFont="1"/>
    <xf numFmtId="0" fontId="4" fillId="0" borderId="24" xfId="0" applyFont="1" applyBorder="1" applyAlignment="1">
      <alignment horizontal="left"/>
    </xf>
    <xf numFmtId="164" fontId="12" fillId="0" borderId="24" xfId="0" applyNumberFormat="1" applyFont="1" applyBorder="1"/>
    <xf numFmtId="0" fontId="10" fillId="0" borderId="24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164" fontId="4" fillId="4" borderId="31" xfId="0" applyNumberFormat="1" applyFont="1" applyFill="1" applyBorder="1"/>
    <xf numFmtId="164" fontId="4" fillId="0" borderId="21" xfId="0" applyNumberFormat="1" applyFont="1" applyBorder="1"/>
    <xf numFmtId="0" fontId="4" fillId="0" borderId="21" xfId="0" applyFont="1" applyBorder="1"/>
    <xf numFmtId="7" fontId="10" fillId="0" borderId="28" xfId="0" applyNumberFormat="1" applyFont="1" applyBorder="1"/>
    <xf numFmtId="0" fontId="4" fillId="0" borderId="25" xfId="0" applyFont="1" applyBorder="1"/>
    <xf numFmtId="164" fontId="9" fillId="0" borderId="25" xfId="0" applyNumberFormat="1" applyFont="1" applyBorder="1" applyAlignment="1">
      <alignment horizontal="right"/>
    </xf>
    <xf numFmtId="164" fontId="9" fillId="0" borderId="25" xfId="0" applyNumberFormat="1" applyFont="1" applyBorder="1"/>
    <xf numFmtId="0" fontId="3" fillId="0" borderId="0" xfId="0" applyFont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64" fontId="9" fillId="0" borderId="24" xfId="0" applyNumberFormat="1" applyFont="1" applyBorder="1" applyAlignment="1">
      <alignment horizontal="right"/>
    </xf>
    <xf numFmtId="164" fontId="9" fillId="0" borderId="24" xfId="0" applyNumberFormat="1" applyFont="1" applyBorder="1"/>
    <xf numFmtId="164" fontId="4" fillId="0" borderId="18" xfId="0" applyNumberFormat="1" applyFont="1" applyBorder="1"/>
    <xf numFmtId="0" fontId="9" fillId="0" borderId="28" xfId="0" applyFont="1" applyBorder="1" applyAlignment="1">
      <alignment horizontal="center"/>
    </xf>
    <xf numFmtId="164" fontId="9" fillId="0" borderId="28" xfId="0" applyNumberFormat="1" applyFont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164" fontId="4" fillId="4" borderId="32" xfId="0" applyNumberFormat="1" applyFont="1" applyFill="1" applyBorder="1"/>
    <xf numFmtId="165" fontId="4" fillId="0" borderId="28" xfId="0" applyNumberFormat="1" applyFont="1" applyBorder="1"/>
    <xf numFmtId="0" fontId="9" fillId="0" borderId="0" xfId="0" applyFont="1"/>
    <xf numFmtId="166" fontId="3" fillId="0" borderId="0" xfId="0" applyNumberFormat="1" applyFont="1"/>
    <xf numFmtId="9" fontId="13" fillId="5" borderId="32" xfId="0" applyNumberFormat="1" applyFont="1" applyFill="1" applyBorder="1" applyAlignment="1">
      <alignment horizontal="center"/>
    </xf>
    <xf numFmtId="168" fontId="10" fillId="0" borderId="18" xfId="0" applyNumberFormat="1" applyFont="1" applyBorder="1"/>
    <xf numFmtId="0" fontId="10" fillId="0" borderId="0" xfId="0" applyFont="1" applyAlignment="1">
      <alignment horizontal="right"/>
    </xf>
    <xf numFmtId="169" fontId="10" fillId="0" borderId="23" xfId="0" applyNumberFormat="1" applyFont="1" applyBorder="1"/>
    <xf numFmtId="0" fontId="10" fillId="0" borderId="24" xfId="0" applyFont="1" applyBorder="1" applyAlignment="1">
      <alignment horizontal="right"/>
    </xf>
    <xf numFmtId="169" fontId="10" fillId="0" borderId="24" xfId="0" applyNumberFormat="1" applyFont="1" applyBorder="1"/>
    <xf numFmtId="0" fontId="9" fillId="0" borderId="25" xfId="0" applyFont="1" applyBorder="1" applyAlignment="1">
      <alignment horizontal="right"/>
    </xf>
    <xf numFmtId="164" fontId="10" fillId="0" borderId="28" xfId="0" applyNumberFormat="1" applyFont="1" applyBorder="1" applyAlignment="1">
      <alignment horizontal="center"/>
    </xf>
    <xf numFmtId="10" fontId="4" fillId="0" borderId="18" xfId="0" applyNumberFormat="1" applyFont="1" applyBorder="1"/>
    <xf numFmtId="0" fontId="3" fillId="6" borderId="7" xfId="0" applyFont="1" applyFill="1" applyBorder="1"/>
    <xf numFmtId="0" fontId="4" fillId="6" borderId="8" xfId="0" applyFont="1" applyFill="1" applyBorder="1" applyAlignment="1">
      <alignment horizontal="left"/>
    </xf>
    <xf numFmtId="9" fontId="4" fillId="4" borderId="8" xfId="0" applyNumberFormat="1" applyFont="1" applyFill="1" applyBorder="1" applyAlignment="1">
      <alignment horizontal="center"/>
    </xf>
    <xf numFmtId="170" fontId="4" fillId="0" borderId="18" xfId="0" applyNumberFormat="1" applyFont="1" applyBorder="1"/>
    <xf numFmtId="169" fontId="4" fillId="0" borderId="0" xfId="0" applyNumberFormat="1" applyFont="1"/>
    <xf numFmtId="170" fontId="4" fillId="0" borderId="0" xfId="0" applyNumberFormat="1" applyFont="1"/>
    <xf numFmtId="164" fontId="9" fillId="0" borderId="28" xfId="0" applyNumberFormat="1" applyFont="1" applyBorder="1"/>
    <xf numFmtId="0" fontId="4" fillId="6" borderId="19" xfId="0" applyFont="1" applyFill="1" applyBorder="1"/>
    <xf numFmtId="9" fontId="4" fillId="4" borderId="19" xfId="0" applyNumberFormat="1" applyFont="1" applyFill="1" applyBorder="1" applyAlignment="1">
      <alignment horizontal="center"/>
    </xf>
    <xf numFmtId="164" fontId="10" fillId="0" borderId="18" xfId="0" applyNumberFormat="1" applyFont="1" applyBorder="1"/>
    <xf numFmtId="0" fontId="9" fillId="0" borderId="0" xfId="0" applyFont="1" applyAlignment="1">
      <alignment horizontal="left"/>
    </xf>
    <xf numFmtId="0" fontId="9" fillId="3" borderId="32" xfId="0" applyFont="1" applyFill="1" applyBorder="1" applyAlignment="1">
      <alignment horizontal="left"/>
    </xf>
    <xf numFmtId="166" fontId="9" fillId="3" borderId="32" xfId="0" applyNumberFormat="1" applyFont="1" applyFill="1" applyBorder="1" applyAlignment="1">
      <alignment horizontal="left"/>
    </xf>
    <xf numFmtId="164" fontId="10" fillId="3" borderId="32" xfId="0" applyNumberFormat="1" applyFont="1" applyFill="1" applyBorder="1"/>
    <xf numFmtId="0" fontId="4" fillId="3" borderId="32" xfId="0" applyFont="1" applyFill="1" applyBorder="1"/>
    <xf numFmtId="168" fontId="9" fillId="3" borderId="32" xfId="0" applyNumberFormat="1" applyFont="1" applyFill="1" applyBorder="1"/>
    <xf numFmtId="10" fontId="4" fillId="3" borderId="19" xfId="0" applyNumberFormat="1" applyFont="1" applyFill="1" applyBorder="1"/>
    <xf numFmtId="0" fontId="4" fillId="0" borderId="25" xfId="0" applyFont="1" applyBorder="1" applyAlignment="1">
      <alignment horizontal="left"/>
    </xf>
    <xf numFmtId="164" fontId="12" fillId="0" borderId="25" xfId="0" applyNumberFormat="1" applyFont="1" applyBorder="1"/>
    <xf numFmtId="0" fontId="9" fillId="0" borderId="28" xfId="0" applyFont="1" applyBorder="1" applyAlignment="1">
      <alignment horizontal="left"/>
    </xf>
    <xf numFmtId="0" fontId="2" fillId="0" borderId="28" xfId="0" applyFont="1" applyBorder="1"/>
    <xf numFmtId="164" fontId="9" fillId="0" borderId="28" xfId="0" applyNumberFormat="1" applyFont="1" applyBorder="1" applyAlignment="1">
      <alignment horizontal="right"/>
    </xf>
    <xf numFmtId="0" fontId="10" fillId="0" borderId="28" xfId="0" applyFont="1" applyBorder="1" applyAlignment="1">
      <alignment horizontal="right"/>
    </xf>
    <xf numFmtId="7" fontId="10" fillId="0" borderId="28" xfId="0" applyNumberFormat="1" applyFont="1" applyBorder="1" applyAlignment="1">
      <alignment horizontal="right"/>
    </xf>
    <xf numFmtId="0" fontId="13" fillId="0" borderId="2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4" fillId="0" borderId="21" xfId="0" applyFont="1" applyBorder="1" applyAlignment="1">
      <alignment horizontal="left"/>
    </xf>
    <xf numFmtId="0" fontId="2" fillId="0" borderId="21" xfId="0" applyFont="1" applyBorder="1"/>
    <xf numFmtId="0" fontId="4" fillId="0" borderId="28" xfId="0" applyFont="1" applyBorder="1" applyAlignment="1">
      <alignment horizontal="left"/>
    </xf>
    <xf numFmtId="0" fontId="9" fillId="0" borderId="23" xfId="0" applyFont="1" applyBorder="1" applyAlignment="1">
      <alignment horizontal="right"/>
    </xf>
    <xf numFmtId="0" fontId="2" fillId="0" borderId="23" xfId="0" applyFont="1" applyBorder="1"/>
    <xf numFmtId="0" fontId="4" fillId="0" borderId="18" xfId="0" applyFont="1" applyBorder="1" applyAlignment="1">
      <alignment horizontal="left"/>
    </xf>
    <xf numFmtId="0" fontId="2" fillId="0" borderId="18" xfId="0" applyFont="1" applyBorder="1"/>
    <xf numFmtId="164" fontId="4" fillId="0" borderId="0" xfId="0" applyNumberFormat="1" applyFont="1" applyAlignment="1">
      <alignment horizontal="left"/>
    </xf>
    <xf numFmtId="0" fontId="2" fillId="0" borderId="20" xfId="0" applyFont="1" applyBorder="1"/>
    <xf numFmtId="164" fontId="4" fillId="0" borderId="21" xfId="0" applyNumberFormat="1" applyFont="1" applyBorder="1" applyAlignment="1">
      <alignment horizontal="left"/>
    </xf>
    <xf numFmtId="0" fontId="2" fillId="0" borderId="22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3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5" fillId="0" borderId="16" xfId="0" applyFont="1" applyBorder="1" applyAlignment="1">
      <alignment horizontal="center" wrapText="1"/>
    </xf>
    <xf numFmtId="0" fontId="2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896100" cy="141922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896100" cy="141922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opLeftCell="A61" workbookViewId="0">
      <selection activeCell="L4" sqref="L4"/>
    </sheetView>
  </sheetViews>
  <sheetFormatPr defaultColWidth="14.42578125" defaultRowHeight="15" customHeight="1"/>
  <cols>
    <col min="1" max="1" width="3.42578125" customWidth="1"/>
    <col min="2" max="2" width="9.85546875" customWidth="1"/>
    <col min="3" max="3" width="8.140625" customWidth="1"/>
    <col min="4" max="4" width="24.5703125" customWidth="1"/>
    <col min="5" max="5" width="12.7109375" customWidth="1"/>
    <col min="6" max="6" width="13.85546875" customWidth="1"/>
    <col min="7" max="7" width="14" customWidth="1"/>
    <col min="8" max="8" width="14.42578125" customWidth="1"/>
    <col min="9" max="9" width="2" customWidth="1"/>
    <col min="10" max="11" width="8" customWidth="1"/>
    <col min="12" max="12" width="9.5703125" customWidth="1"/>
    <col min="13" max="26" width="8" customWidth="1"/>
  </cols>
  <sheetData>
    <row r="1" spans="1:9" ht="18.75" customHeight="1">
      <c r="A1" s="129"/>
      <c r="B1" s="130"/>
      <c r="C1" s="130"/>
      <c r="D1" s="130"/>
      <c r="E1" s="130"/>
      <c r="F1" s="130"/>
      <c r="G1" s="130"/>
      <c r="H1" s="130"/>
      <c r="I1" s="131"/>
    </row>
    <row r="2" spans="1:9" ht="18" customHeight="1">
      <c r="A2" s="132"/>
      <c r="B2" s="133"/>
      <c r="C2" s="133"/>
      <c r="D2" s="133"/>
      <c r="E2" s="133"/>
      <c r="F2" s="133"/>
      <c r="G2" s="133"/>
      <c r="H2" s="133"/>
      <c r="I2" s="134"/>
    </row>
    <row r="3" spans="1:9" ht="18" customHeight="1">
      <c r="A3" s="1"/>
      <c r="B3" s="2"/>
      <c r="C3" s="2"/>
      <c r="D3" s="2"/>
      <c r="E3" s="2"/>
      <c r="F3" s="2"/>
      <c r="G3" s="2"/>
      <c r="H3" s="2"/>
      <c r="I3" s="3"/>
    </row>
    <row r="4" spans="1:9" ht="61.5" customHeight="1">
      <c r="A4" s="4"/>
      <c r="B4" s="5"/>
      <c r="C4" s="5"/>
      <c r="D4" s="5"/>
      <c r="E4" s="5"/>
      <c r="F4" s="5"/>
      <c r="G4" s="5"/>
      <c r="H4" s="5"/>
      <c r="I4" s="6"/>
    </row>
    <row r="5" spans="1:9" ht="27" customHeight="1">
      <c r="A5" s="135" t="s">
        <v>0</v>
      </c>
      <c r="B5" s="136"/>
      <c r="C5" s="136"/>
      <c r="D5" s="136"/>
      <c r="E5" s="136"/>
      <c r="F5" s="136"/>
      <c r="G5" s="136"/>
      <c r="H5" s="136"/>
      <c r="I5" s="137"/>
    </row>
    <row r="6" spans="1:9">
      <c r="A6" s="7"/>
      <c r="B6" s="8"/>
      <c r="C6" s="8"/>
      <c r="D6" s="8"/>
      <c r="E6" s="8"/>
      <c r="F6" s="8"/>
      <c r="G6" s="8"/>
      <c r="H6" s="8"/>
      <c r="I6" s="9"/>
    </row>
    <row r="7" spans="1:9">
      <c r="A7" s="138" t="s">
        <v>62</v>
      </c>
      <c r="B7" s="117"/>
      <c r="C7" s="117"/>
      <c r="D7" s="117"/>
      <c r="E7" s="117"/>
      <c r="F7" s="117"/>
      <c r="G7" s="117"/>
      <c r="H7" s="117"/>
      <c r="I7" s="139"/>
    </row>
    <row r="8" spans="1:9" ht="15.75" customHeight="1">
      <c r="A8" s="10"/>
      <c r="B8" s="11"/>
      <c r="C8" s="11"/>
      <c r="D8" s="11"/>
      <c r="E8" s="11"/>
      <c r="F8" s="11"/>
      <c r="G8" s="11"/>
      <c r="H8" s="11"/>
      <c r="I8" s="12"/>
    </row>
    <row r="9" spans="1:9">
      <c r="A9" s="7"/>
      <c r="B9" s="13" t="s">
        <v>1</v>
      </c>
      <c r="C9" s="14" t="s">
        <v>2</v>
      </c>
      <c r="D9" s="14" t="s">
        <v>3</v>
      </c>
      <c r="E9" s="14" t="s">
        <v>4</v>
      </c>
      <c r="F9" s="15"/>
      <c r="G9" s="15"/>
      <c r="H9" s="15"/>
      <c r="I9" s="9"/>
    </row>
    <row r="10" spans="1:9">
      <c r="A10" s="7"/>
      <c r="B10" s="16" t="s">
        <v>5</v>
      </c>
      <c r="C10" s="17"/>
      <c r="D10" s="17">
        <v>40</v>
      </c>
      <c r="E10" s="18">
        <v>452000</v>
      </c>
      <c r="F10" s="15"/>
      <c r="G10" s="15"/>
      <c r="H10" s="15"/>
      <c r="I10" s="19"/>
    </row>
    <row r="11" spans="1:9">
      <c r="A11" s="7"/>
      <c r="B11" s="125" t="s">
        <v>6</v>
      </c>
      <c r="C11" s="117"/>
      <c r="D11" s="126"/>
      <c r="E11" s="8">
        <v>210</v>
      </c>
      <c r="F11" s="8"/>
      <c r="G11" s="8"/>
      <c r="H11" s="8"/>
      <c r="I11" s="19"/>
    </row>
    <row r="12" spans="1:9">
      <c r="A12" s="7"/>
      <c r="B12" s="125" t="s">
        <v>7</v>
      </c>
      <c r="C12" s="117"/>
      <c r="D12" s="126"/>
      <c r="E12" s="8">
        <v>11</v>
      </c>
      <c r="F12" s="8"/>
      <c r="G12" s="8"/>
      <c r="H12" s="8"/>
      <c r="I12" s="19"/>
    </row>
    <row r="13" spans="1:9">
      <c r="A13" s="7"/>
      <c r="B13" s="125" t="s">
        <v>8</v>
      </c>
      <c r="C13" s="117"/>
      <c r="D13" s="126"/>
      <c r="E13" s="8">
        <v>20</v>
      </c>
      <c r="F13" s="8"/>
      <c r="G13" s="8"/>
      <c r="H13" s="8"/>
      <c r="I13" s="19"/>
    </row>
    <row r="14" spans="1:9">
      <c r="A14" s="7"/>
      <c r="B14" s="125" t="s">
        <v>9</v>
      </c>
      <c r="C14" s="117"/>
      <c r="D14" s="117"/>
      <c r="E14" s="8">
        <v>162</v>
      </c>
      <c r="F14" s="8"/>
      <c r="G14" s="8"/>
      <c r="H14" s="8"/>
      <c r="I14" s="19"/>
    </row>
    <row r="15" spans="1:9">
      <c r="A15" s="7"/>
      <c r="B15" s="127" t="s">
        <v>10</v>
      </c>
      <c r="C15" s="119"/>
      <c r="D15" s="128"/>
      <c r="E15" s="20">
        <f>SUM(E13*E14)</f>
        <v>3240</v>
      </c>
      <c r="F15" s="8"/>
      <c r="G15" s="8"/>
      <c r="H15" s="8"/>
      <c r="I15" s="19"/>
    </row>
    <row r="16" spans="1:9" ht="15.75" customHeight="1">
      <c r="A16" s="7"/>
      <c r="B16" s="21"/>
      <c r="C16" s="8"/>
      <c r="D16" s="8"/>
      <c r="E16" s="22"/>
      <c r="F16" s="23"/>
      <c r="G16" s="23"/>
      <c r="H16" s="24"/>
      <c r="I16" s="19"/>
    </row>
    <row r="17" spans="1:9" ht="15.75" customHeight="1">
      <c r="A17" s="25"/>
      <c r="B17" s="26"/>
      <c r="C17" s="27"/>
      <c r="D17" s="27"/>
      <c r="E17" s="28"/>
      <c r="F17" s="29"/>
      <c r="G17" s="29"/>
      <c r="H17" s="28"/>
      <c r="I17" s="28"/>
    </row>
    <row r="18" spans="1:9" ht="15.75" customHeight="1">
      <c r="A18" s="30"/>
      <c r="B18" s="21"/>
      <c r="C18" s="8"/>
      <c r="D18" s="8"/>
      <c r="E18" s="22"/>
      <c r="F18" s="31"/>
      <c r="G18" s="31"/>
      <c r="H18" s="22"/>
      <c r="I18" s="32"/>
    </row>
    <row r="19" spans="1:9" ht="15.75" customHeight="1">
      <c r="A19" s="33"/>
      <c r="B19" s="27"/>
      <c r="C19" s="27"/>
      <c r="D19" s="27"/>
      <c r="E19" s="27"/>
      <c r="F19" s="27"/>
      <c r="G19" s="27"/>
      <c r="H19" s="27"/>
      <c r="I19" s="34"/>
    </row>
    <row r="20" spans="1:9">
      <c r="A20" s="7"/>
      <c r="B20" s="35" t="s">
        <v>11</v>
      </c>
      <c r="C20" s="36"/>
      <c r="D20" s="36"/>
      <c r="E20" s="15"/>
      <c r="F20" s="37" t="s">
        <v>12</v>
      </c>
      <c r="G20" s="38"/>
      <c r="H20" s="37" t="s">
        <v>13</v>
      </c>
      <c r="I20" s="9"/>
    </row>
    <row r="21" spans="1:9" ht="15.75" customHeight="1">
      <c r="A21" s="7"/>
      <c r="B21" s="123" t="s">
        <v>14</v>
      </c>
      <c r="C21" s="124"/>
      <c r="D21" s="18">
        <v>1518</v>
      </c>
      <c r="E21" s="15"/>
      <c r="F21" s="15"/>
      <c r="G21" s="15"/>
      <c r="H21" s="15"/>
      <c r="I21" s="9"/>
    </row>
    <row r="22" spans="1:9" ht="15.75" customHeight="1">
      <c r="A22" s="7"/>
      <c r="B22" s="8" t="s">
        <v>15</v>
      </c>
      <c r="C22" s="39">
        <v>7.4999999999999997E-2</v>
      </c>
      <c r="D22" s="40">
        <f>C22*D21</f>
        <v>113.85</v>
      </c>
      <c r="E22" s="8"/>
      <c r="F22" s="8"/>
      <c r="G22" s="8"/>
      <c r="H22" s="8"/>
      <c r="I22" s="9"/>
    </row>
    <row r="23" spans="1:9" ht="15.75" customHeight="1">
      <c r="A23" s="7"/>
      <c r="B23" s="8" t="s">
        <v>16</v>
      </c>
      <c r="C23" s="41">
        <v>0.08</v>
      </c>
      <c r="D23" s="40">
        <f>C23*D21</f>
        <v>121.44</v>
      </c>
      <c r="E23" s="8"/>
      <c r="F23" s="8"/>
      <c r="G23" s="8"/>
      <c r="H23" s="8"/>
      <c r="I23" s="9"/>
    </row>
    <row r="24" spans="1:9" ht="15.75" customHeight="1">
      <c r="A24" s="7"/>
      <c r="B24" s="8" t="s">
        <v>17</v>
      </c>
      <c r="C24" s="42" t="s">
        <v>18</v>
      </c>
      <c r="D24" s="40">
        <f>D21/12</f>
        <v>126.5</v>
      </c>
      <c r="E24" s="8"/>
      <c r="F24" s="8"/>
      <c r="G24" s="8"/>
      <c r="H24" s="8"/>
      <c r="I24" s="9"/>
    </row>
    <row r="25" spans="1:9" ht="15.75" customHeight="1">
      <c r="A25" s="7"/>
      <c r="B25" s="8" t="s">
        <v>19</v>
      </c>
      <c r="C25" s="42" t="s">
        <v>18</v>
      </c>
      <c r="D25" s="43">
        <f>D24/3</f>
        <v>42.166666666666664</v>
      </c>
      <c r="E25" s="44"/>
      <c r="F25" s="45"/>
      <c r="G25" s="8"/>
      <c r="H25" s="8"/>
      <c r="I25" s="9"/>
    </row>
    <row r="26" spans="1:9" ht="15.75" customHeight="1">
      <c r="A26" s="7"/>
      <c r="B26" s="8" t="s">
        <v>20</v>
      </c>
      <c r="C26" s="42"/>
      <c r="D26" s="40">
        <v>200</v>
      </c>
      <c r="E26" s="8"/>
      <c r="F26" s="8"/>
      <c r="G26" s="8"/>
      <c r="H26" s="8"/>
      <c r="I26" s="9"/>
    </row>
    <row r="27" spans="1:9" ht="15.75" customHeight="1">
      <c r="A27" s="7"/>
      <c r="B27" s="46" t="s">
        <v>21</v>
      </c>
      <c r="C27" s="42" t="s">
        <v>18</v>
      </c>
      <c r="D27" s="43">
        <f>D21/12</f>
        <v>126.5</v>
      </c>
      <c r="E27" s="47"/>
      <c r="F27" s="48">
        <f>H27*12</f>
        <v>26981.480000000003</v>
      </c>
      <c r="G27" s="49"/>
      <c r="H27" s="50">
        <f>SUM(D21+D22+D23+D24+D25+D26+D27)</f>
        <v>2248.4566666666669</v>
      </c>
      <c r="I27" s="9"/>
    </row>
    <row r="28" spans="1:9" ht="15.75" customHeight="1">
      <c r="A28" s="51"/>
      <c r="B28" s="121"/>
      <c r="C28" s="122"/>
      <c r="D28" s="52"/>
      <c r="E28" s="24"/>
      <c r="F28" s="24"/>
      <c r="G28" s="53"/>
      <c r="H28" s="54"/>
      <c r="I28" s="55"/>
    </row>
    <row r="29" spans="1:9" ht="16.5" customHeight="1">
      <c r="A29" s="25"/>
      <c r="B29" s="21"/>
      <c r="C29" s="8"/>
      <c r="D29" s="8"/>
      <c r="E29" s="22"/>
      <c r="F29" s="31"/>
      <c r="G29" s="31"/>
      <c r="H29" s="22"/>
      <c r="I29" s="28"/>
    </row>
    <row r="30" spans="1:9" ht="15.75" customHeight="1">
      <c r="A30" s="33"/>
      <c r="B30" s="27"/>
      <c r="C30" s="27"/>
      <c r="D30" s="27"/>
      <c r="E30" s="27"/>
      <c r="F30" s="27"/>
      <c r="G30" s="27"/>
      <c r="H30" s="27"/>
      <c r="I30" s="34"/>
    </row>
    <row r="31" spans="1:9" ht="15.75" customHeight="1">
      <c r="A31" s="7"/>
      <c r="B31" s="35" t="s">
        <v>22</v>
      </c>
      <c r="C31" s="36"/>
      <c r="D31" s="36"/>
      <c r="E31" s="15"/>
      <c r="F31" s="37" t="s">
        <v>12</v>
      </c>
      <c r="G31" s="38"/>
      <c r="H31" s="37" t="s">
        <v>13</v>
      </c>
      <c r="I31" s="9"/>
    </row>
    <row r="32" spans="1:9" ht="15.75" customHeight="1">
      <c r="A32" s="7"/>
      <c r="B32" s="123" t="s">
        <v>14</v>
      </c>
      <c r="C32" s="124"/>
      <c r="D32" s="18">
        <v>1518</v>
      </c>
      <c r="E32" s="15"/>
      <c r="F32" s="15"/>
      <c r="G32" s="15"/>
      <c r="H32" s="15"/>
      <c r="I32" s="9"/>
    </row>
    <row r="33" spans="1:9" ht="15.75" customHeight="1">
      <c r="A33" s="7"/>
      <c r="B33" s="8" t="s">
        <v>15</v>
      </c>
      <c r="C33" s="39">
        <v>7.4999999999999997E-2</v>
      </c>
      <c r="D33" s="40">
        <f>C33*D32</f>
        <v>113.85</v>
      </c>
      <c r="E33" s="8"/>
      <c r="F33" s="8"/>
      <c r="G33" s="8"/>
      <c r="H33" s="8"/>
      <c r="I33" s="9"/>
    </row>
    <row r="34" spans="1:9" ht="15.75" customHeight="1">
      <c r="A34" s="7"/>
      <c r="B34" s="8" t="s">
        <v>16</v>
      </c>
      <c r="C34" s="41">
        <v>0.08</v>
      </c>
      <c r="D34" s="40">
        <f>C34*D32</f>
        <v>121.44</v>
      </c>
      <c r="E34" s="8"/>
      <c r="F34" s="8"/>
      <c r="G34" s="8"/>
      <c r="H34" s="8"/>
      <c r="I34" s="9"/>
    </row>
    <row r="35" spans="1:9" ht="15.75" customHeight="1">
      <c r="A35" s="7"/>
      <c r="B35" s="8" t="s">
        <v>17</v>
      </c>
      <c r="C35" s="42" t="s">
        <v>18</v>
      </c>
      <c r="D35" s="40">
        <f>D32/12</f>
        <v>126.5</v>
      </c>
      <c r="E35" s="8"/>
      <c r="F35" s="8"/>
      <c r="G35" s="8"/>
      <c r="H35" s="8"/>
      <c r="I35" s="9"/>
    </row>
    <row r="36" spans="1:9" ht="15.75" customHeight="1">
      <c r="A36" s="7"/>
      <c r="B36" s="8" t="s">
        <v>19</v>
      </c>
      <c r="C36" s="42" t="s">
        <v>18</v>
      </c>
      <c r="D36" s="43">
        <f>D35/3</f>
        <v>42.166666666666664</v>
      </c>
      <c r="E36" s="44"/>
      <c r="F36" s="45"/>
      <c r="G36" s="8"/>
      <c r="H36" s="8"/>
      <c r="I36" s="9"/>
    </row>
    <row r="37" spans="1:9" ht="15.75" customHeight="1">
      <c r="A37" s="7"/>
      <c r="B37" s="8" t="s">
        <v>20</v>
      </c>
      <c r="C37" s="42"/>
      <c r="D37" s="40"/>
      <c r="E37" s="8"/>
      <c r="F37" s="8"/>
      <c r="G37" s="8"/>
      <c r="H37" s="8"/>
      <c r="I37" s="9"/>
    </row>
    <row r="38" spans="1:9" ht="15.75" customHeight="1">
      <c r="A38" s="7"/>
      <c r="B38" s="46" t="s">
        <v>21</v>
      </c>
      <c r="C38" s="42" t="s">
        <v>18</v>
      </c>
      <c r="D38" s="43">
        <f>D32/12</f>
        <v>126.5</v>
      </c>
      <c r="E38" s="47"/>
      <c r="F38" s="48">
        <v>24581.480000000003</v>
      </c>
      <c r="H38" s="50">
        <v>2048.4566666666669</v>
      </c>
      <c r="I38" s="9"/>
    </row>
    <row r="39" spans="1:9" ht="15.75" customHeight="1">
      <c r="A39" s="51"/>
      <c r="B39" s="121"/>
      <c r="C39" s="122"/>
      <c r="D39" s="52"/>
      <c r="E39" s="24"/>
      <c r="F39" s="24"/>
      <c r="G39" s="53"/>
      <c r="H39" s="54"/>
      <c r="I39" s="55"/>
    </row>
    <row r="40" spans="1:9" ht="16.5" customHeight="1">
      <c r="B40" s="56"/>
      <c r="C40" s="56"/>
      <c r="D40" s="56"/>
      <c r="E40" s="57"/>
      <c r="F40" s="8"/>
      <c r="G40" s="22"/>
      <c r="H40" s="8"/>
      <c r="I40" s="8"/>
    </row>
    <row r="41" spans="1:9" ht="15.75" customHeight="1">
      <c r="A41" s="33"/>
      <c r="B41" s="58"/>
      <c r="C41" s="58"/>
      <c r="D41" s="58"/>
      <c r="E41" s="59"/>
      <c r="F41" s="60"/>
      <c r="G41" s="28"/>
      <c r="H41" s="27"/>
      <c r="I41" s="34"/>
    </row>
    <row r="42" spans="1:9" ht="15.75" customHeight="1">
      <c r="A42" s="7"/>
      <c r="B42" s="36" t="s">
        <v>23</v>
      </c>
      <c r="C42" s="46"/>
      <c r="D42" s="46"/>
      <c r="E42" s="47"/>
      <c r="F42" s="61" t="s">
        <v>24</v>
      </c>
      <c r="G42" s="46"/>
      <c r="H42" s="49" t="s">
        <v>13</v>
      </c>
      <c r="I42" s="9"/>
    </row>
    <row r="43" spans="1:9" ht="15.75" customHeight="1">
      <c r="A43" s="7"/>
      <c r="B43" s="123" t="s">
        <v>25</v>
      </c>
      <c r="C43" s="124"/>
      <c r="D43" s="124"/>
      <c r="E43" s="124"/>
      <c r="F43" s="18">
        <v>5000</v>
      </c>
      <c r="G43" s="15"/>
      <c r="H43" s="15"/>
      <c r="I43" s="9"/>
    </row>
    <row r="44" spans="1:9" ht="15.75" customHeight="1">
      <c r="A44" s="7"/>
      <c r="B44" s="116" t="s">
        <v>26</v>
      </c>
      <c r="C44" s="117"/>
      <c r="D44" s="117"/>
      <c r="E44" s="117"/>
      <c r="F44" s="40">
        <v>100</v>
      </c>
      <c r="G44" s="8"/>
      <c r="H44" s="8"/>
      <c r="I44" s="9"/>
    </row>
    <row r="45" spans="1:9" ht="15.75" customHeight="1">
      <c r="A45" s="7"/>
      <c r="B45" s="116" t="s">
        <v>27</v>
      </c>
      <c r="C45" s="117"/>
      <c r="D45" s="117"/>
      <c r="E45" s="117"/>
      <c r="F45" s="40">
        <v>14000</v>
      </c>
      <c r="G45" s="8"/>
      <c r="H45" s="8"/>
      <c r="I45" s="9"/>
    </row>
    <row r="46" spans="1:9" ht="15.75" customHeight="1">
      <c r="A46" s="7"/>
      <c r="B46" s="116" t="s">
        <v>28</v>
      </c>
      <c r="C46" s="117"/>
      <c r="D46" s="117"/>
      <c r="E46" s="117"/>
      <c r="F46" s="40">
        <v>2000</v>
      </c>
      <c r="G46" s="8"/>
      <c r="H46" s="8"/>
      <c r="I46" s="9"/>
    </row>
    <row r="47" spans="1:9" ht="15.75" customHeight="1">
      <c r="A47" s="7"/>
      <c r="B47" s="116" t="s">
        <v>29</v>
      </c>
      <c r="C47" s="117"/>
      <c r="D47" s="117"/>
      <c r="E47" s="117"/>
      <c r="F47" s="40">
        <v>1000</v>
      </c>
      <c r="G47" s="8"/>
      <c r="H47" s="8"/>
      <c r="I47" s="9"/>
    </row>
    <row r="48" spans="1:9" ht="15.75" customHeight="1">
      <c r="A48" s="7"/>
      <c r="B48" s="116" t="s">
        <v>30</v>
      </c>
      <c r="C48" s="117"/>
      <c r="D48" s="117"/>
      <c r="E48" s="117"/>
      <c r="F48" s="40">
        <v>800</v>
      </c>
      <c r="G48" s="8"/>
      <c r="H48" s="8"/>
      <c r="I48" s="9"/>
    </row>
    <row r="49" spans="1:12" ht="15.75" customHeight="1">
      <c r="A49" s="7"/>
      <c r="B49" s="116" t="s">
        <v>31</v>
      </c>
      <c r="C49" s="117"/>
      <c r="D49" s="117"/>
      <c r="E49" s="117"/>
      <c r="F49" s="40">
        <v>3000</v>
      </c>
      <c r="G49" s="8"/>
      <c r="H49" s="8"/>
      <c r="I49" s="9"/>
    </row>
    <row r="50" spans="1:12" ht="15.75" customHeight="1">
      <c r="A50" s="7"/>
      <c r="B50" s="118" t="s">
        <v>32</v>
      </c>
      <c r="C50" s="119"/>
      <c r="D50" s="119"/>
      <c r="E50" s="119"/>
      <c r="F50" s="62">
        <v>400</v>
      </c>
      <c r="G50" s="63"/>
      <c r="H50" s="64"/>
      <c r="I50" s="9"/>
    </row>
    <row r="51" spans="1:12" ht="15.75" customHeight="1">
      <c r="A51" s="7"/>
      <c r="B51" s="112" t="s">
        <v>33</v>
      </c>
      <c r="C51" s="111"/>
      <c r="D51" s="111"/>
      <c r="E51" s="111"/>
      <c r="F51" s="48">
        <f>SUM(F43:F50)</f>
        <v>26300</v>
      </c>
      <c r="G51" s="46"/>
      <c r="H51" s="65">
        <f>F51/12</f>
        <v>2191.6666666666665</v>
      </c>
      <c r="I51" s="9"/>
    </row>
    <row r="52" spans="1:12" ht="15.75" customHeight="1">
      <c r="A52" s="51"/>
      <c r="B52" s="66"/>
      <c r="C52" s="66"/>
      <c r="D52" s="66"/>
      <c r="E52" s="67"/>
      <c r="F52" s="68"/>
      <c r="G52" s="66"/>
      <c r="H52" s="66"/>
      <c r="I52" s="55"/>
    </row>
    <row r="53" spans="1:12" ht="16.5" customHeight="1">
      <c r="A53" s="69"/>
      <c r="B53" s="8"/>
      <c r="C53" s="8"/>
      <c r="D53" s="8"/>
      <c r="E53" s="70"/>
      <c r="F53" s="71"/>
      <c r="G53" s="8"/>
      <c r="H53" s="8"/>
      <c r="I53" s="8"/>
    </row>
    <row r="54" spans="1:12" ht="15.75" customHeight="1">
      <c r="A54" s="33"/>
      <c r="B54" s="27"/>
      <c r="C54" s="27"/>
      <c r="D54" s="27"/>
      <c r="E54" s="72"/>
      <c r="F54" s="73"/>
      <c r="G54" s="27"/>
      <c r="H54" s="27"/>
      <c r="I54" s="34"/>
    </row>
    <row r="55" spans="1:12" ht="15.75" customHeight="1">
      <c r="A55" s="7"/>
      <c r="B55" s="38" t="s">
        <v>34</v>
      </c>
      <c r="C55" s="15"/>
      <c r="D55" s="15"/>
      <c r="E55" s="74"/>
      <c r="F55" s="15"/>
      <c r="G55" s="15"/>
      <c r="H55" s="15"/>
      <c r="I55" s="9"/>
    </row>
    <row r="56" spans="1:12" ht="15.75" customHeight="1">
      <c r="A56" s="7"/>
      <c r="B56" s="36"/>
      <c r="C56" s="46"/>
      <c r="D56" s="46"/>
      <c r="E56" s="47"/>
      <c r="F56" s="46"/>
      <c r="G56" s="46"/>
      <c r="H56" s="46"/>
      <c r="I56" s="9"/>
    </row>
    <row r="57" spans="1:12" ht="15.75" customHeight="1">
      <c r="A57" s="7"/>
      <c r="B57" s="36"/>
      <c r="C57" s="46"/>
      <c r="D57" s="75" t="s">
        <v>35</v>
      </c>
      <c r="E57" s="76" t="s">
        <v>36</v>
      </c>
      <c r="F57" s="75" t="s">
        <v>37</v>
      </c>
      <c r="G57" s="113" t="s">
        <v>13</v>
      </c>
      <c r="H57" s="111"/>
      <c r="I57" s="9"/>
    </row>
    <row r="58" spans="1:12" ht="15.75" customHeight="1">
      <c r="A58" s="7"/>
      <c r="B58" s="46" t="s">
        <v>38</v>
      </c>
      <c r="C58" s="46"/>
      <c r="D58" s="77">
        <v>5</v>
      </c>
      <c r="E58" s="78">
        <v>6.44</v>
      </c>
      <c r="F58" s="79">
        <f>E15</f>
        <v>3240</v>
      </c>
      <c r="G58" s="114">
        <f>F58/D58*E58</f>
        <v>4173.12</v>
      </c>
      <c r="H58" s="111"/>
      <c r="I58" s="9"/>
    </row>
    <row r="59" spans="1:12" ht="15.75" customHeight="1">
      <c r="A59" s="7"/>
      <c r="B59" s="80"/>
      <c r="C59" s="8"/>
      <c r="D59" s="8"/>
      <c r="E59" s="22"/>
      <c r="F59" s="8"/>
      <c r="G59" s="8"/>
      <c r="H59" s="8"/>
      <c r="I59" s="9"/>
      <c r="L59" s="81"/>
    </row>
    <row r="60" spans="1:12" ht="15.75" customHeight="1">
      <c r="A60" s="7"/>
      <c r="B60" s="80"/>
      <c r="C60" s="8"/>
      <c r="D60" s="8"/>
      <c r="E60" s="22"/>
      <c r="F60" s="8"/>
      <c r="G60" s="8"/>
      <c r="H60" s="8"/>
      <c r="I60" s="9"/>
    </row>
    <row r="61" spans="1:12" ht="15.75" customHeight="1">
      <c r="A61" s="7"/>
      <c r="B61" s="115" t="s">
        <v>39</v>
      </c>
      <c r="C61" s="111"/>
      <c r="D61" s="111"/>
      <c r="E61" s="82">
        <v>0.3</v>
      </c>
      <c r="F61" s="35"/>
      <c r="G61" s="35"/>
      <c r="H61" s="83">
        <f>G58*E61</f>
        <v>1251.9359999999999</v>
      </c>
      <c r="I61" s="19"/>
    </row>
    <row r="62" spans="1:12" ht="15.75" customHeight="1">
      <c r="A62" s="7"/>
      <c r="B62" s="8"/>
      <c r="C62" s="8"/>
      <c r="D62" s="8"/>
      <c r="E62" s="22"/>
      <c r="F62" s="8"/>
      <c r="G62" s="84"/>
      <c r="H62" s="85"/>
      <c r="I62" s="19"/>
    </row>
    <row r="63" spans="1:12" ht="15.75" customHeight="1">
      <c r="A63" s="25"/>
      <c r="B63" s="27"/>
      <c r="C63" s="27"/>
      <c r="D63" s="27"/>
      <c r="E63" s="28"/>
      <c r="F63" s="27"/>
      <c r="G63" s="86"/>
      <c r="H63" s="87"/>
      <c r="I63" s="28"/>
    </row>
    <row r="64" spans="1:12" ht="15.75" customHeight="1">
      <c r="A64" s="30"/>
      <c r="B64" s="66"/>
      <c r="C64" s="66"/>
      <c r="D64" s="66"/>
      <c r="E64" s="32"/>
      <c r="F64" s="66"/>
      <c r="G64" s="88"/>
      <c r="H64" s="68"/>
      <c r="I64" s="32"/>
    </row>
    <row r="65" spans="1:9" ht="15.75" customHeight="1">
      <c r="A65" s="7"/>
      <c r="B65" s="21"/>
      <c r="C65" s="8"/>
      <c r="D65" s="8"/>
      <c r="E65" s="22"/>
      <c r="F65" s="31"/>
      <c r="G65" s="31"/>
      <c r="H65" s="22"/>
      <c r="I65" s="19"/>
    </row>
    <row r="66" spans="1:9" ht="15.75" customHeight="1">
      <c r="A66" s="7"/>
      <c r="B66" s="110" t="s">
        <v>40</v>
      </c>
      <c r="C66" s="111"/>
      <c r="D66" s="111"/>
      <c r="E66" s="89" t="s">
        <v>12</v>
      </c>
      <c r="F66" s="36"/>
      <c r="G66" s="61" t="s">
        <v>13</v>
      </c>
      <c r="H66" s="90"/>
      <c r="I66" s="9"/>
    </row>
    <row r="67" spans="1:9" ht="15.75" customHeight="1">
      <c r="A67" s="91"/>
      <c r="B67" s="92" t="s">
        <v>41</v>
      </c>
      <c r="C67" s="93">
        <v>0.45</v>
      </c>
      <c r="D67" s="56"/>
      <c r="E67" s="22">
        <f>E10*C67</f>
        <v>203400</v>
      </c>
      <c r="F67" s="8"/>
      <c r="G67" s="22">
        <f>E67/12</f>
        <v>16950</v>
      </c>
      <c r="H67" s="94">
        <f>G67/G76</f>
        <v>0.54460217951398737</v>
      </c>
      <c r="I67" s="9"/>
    </row>
    <row r="68" spans="1:9" ht="15.75" customHeight="1">
      <c r="A68" s="7"/>
      <c r="B68" s="8" t="s">
        <v>42</v>
      </c>
      <c r="C68" s="8"/>
      <c r="D68" s="95"/>
      <c r="E68" s="22">
        <f t="shared" ref="E68:E70" si="0">SUM(G68*12)</f>
        <v>50077.440000000002</v>
      </c>
      <c r="F68" s="8"/>
      <c r="G68" s="22">
        <f>SUM(G58)</f>
        <v>4173.12</v>
      </c>
      <c r="H68" s="96">
        <f>G68/G76</f>
        <v>0.13408202049400655</v>
      </c>
      <c r="I68" s="9"/>
    </row>
    <row r="69" spans="1:9" ht="15.75" customHeight="1">
      <c r="A69" s="7"/>
      <c r="B69" s="116" t="s">
        <v>43</v>
      </c>
      <c r="C69" s="117"/>
      <c r="D69" s="117"/>
      <c r="E69" s="22">
        <f t="shared" si="0"/>
        <v>26300</v>
      </c>
      <c r="F69" s="8"/>
      <c r="G69" s="22">
        <f>SUM(H51)</f>
        <v>2191.6666666666665</v>
      </c>
      <c r="H69" s="96">
        <f>G69/G76</f>
        <v>7.0418079258691577E-2</v>
      </c>
      <c r="I69" s="9"/>
    </row>
    <row r="70" spans="1:9" ht="15.75" customHeight="1">
      <c r="A70" s="7"/>
      <c r="B70" s="116" t="s">
        <v>44</v>
      </c>
      <c r="C70" s="117"/>
      <c r="D70" s="117"/>
      <c r="E70" s="22">
        <f t="shared" si="0"/>
        <v>15023.232</v>
      </c>
      <c r="F70" s="8"/>
      <c r="G70" s="22">
        <f>SUM(H61)</f>
        <v>1251.9359999999999</v>
      </c>
      <c r="H70" s="96">
        <f>G70/G76</f>
        <v>4.0224606148201961E-2</v>
      </c>
      <c r="I70" s="9"/>
    </row>
    <row r="71" spans="1:9" ht="15.75" customHeight="1">
      <c r="A71" s="7"/>
      <c r="B71" s="116" t="s">
        <v>45</v>
      </c>
      <c r="C71" s="117"/>
      <c r="D71" s="117"/>
      <c r="E71" s="22">
        <f>F27</f>
        <v>26981.480000000003</v>
      </c>
      <c r="F71" s="8"/>
      <c r="G71" s="22">
        <f t="shared" ref="G71:G72" si="1">E71/12</f>
        <v>2248.4566666666669</v>
      </c>
      <c r="H71" s="96">
        <f>G71/G76</f>
        <v>7.2242737534479171E-2</v>
      </c>
      <c r="I71" s="9"/>
    </row>
    <row r="72" spans="1:9" ht="15.75" customHeight="1">
      <c r="A72" s="7"/>
      <c r="B72" s="116" t="s">
        <v>46</v>
      </c>
      <c r="C72" s="117"/>
      <c r="D72" s="117"/>
      <c r="E72" s="22">
        <f>F38</f>
        <v>24581.480000000003</v>
      </c>
      <c r="F72" s="8"/>
      <c r="G72" s="22">
        <f t="shared" si="1"/>
        <v>2048.4566666666669</v>
      </c>
      <c r="H72" s="96">
        <f>G72/G76</f>
        <v>6.581675311543507E-2</v>
      </c>
      <c r="I72" s="9"/>
    </row>
    <row r="73" spans="1:9" ht="15.75" customHeight="1">
      <c r="A73" s="7"/>
      <c r="B73" s="120" t="s">
        <v>47</v>
      </c>
      <c r="C73" s="111"/>
      <c r="D73" s="111"/>
      <c r="E73" s="97">
        <f>SUM(E67:E72)</f>
        <v>346363.63199999998</v>
      </c>
      <c r="F73" s="46"/>
      <c r="G73" s="97">
        <f>SUM(G67:G72)</f>
        <v>28863.635999999999</v>
      </c>
      <c r="H73" s="94"/>
      <c r="I73" s="9"/>
    </row>
    <row r="74" spans="1:9" ht="15.75" customHeight="1">
      <c r="A74" s="7"/>
      <c r="B74" s="98" t="s">
        <v>48</v>
      </c>
      <c r="C74" s="99">
        <v>0.06</v>
      </c>
      <c r="D74" s="15"/>
      <c r="E74" s="22">
        <f>E10</f>
        <v>452000</v>
      </c>
      <c r="F74" s="22"/>
      <c r="G74" s="22">
        <f>(E74*C74)/12</f>
        <v>2260</v>
      </c>
      <c r="H74" s="94">
        <f>G74/G76</f>
        <v>7.2613623935198324E-2</v>
      </c>
      <c r="I74" s="9"/>
    </row>
    <row r="75" spans="1:9" ht="15.75" customHeight="1">
      <c r="A75" s="7"/>
      <c r="B75" s="116"/>
      <c r="C75" s="117"/>
      <c r="D75" s="117"/>
      <c r="E75" s="22"/>
      <c r="F75" s="22"/>
      <c r="G75" s="22"/>
      <c r="H75" s="96"/>
      <c r="I75" s="9"/>
    </row>
    <row r="76" spans="1:9" ht="15.75" customHeight="1">
      <c r="A76" s="7"/>
      <c r="B76" s="110" t="s">
        <v>49</v>
      </c>
      <c r="C76" s="111"/>
      <c r="D76" s="111"/>
      <c r="E76" s="100">
        <f>SUM(E73:E75)</f>
        <v>798363.63199999998</v>
      </c>
      <c r="F76" s="46"/>
      <c r="G76" s="100">
        <f>SUM(G73:G75)</f>
        <v>31123.635999999999</v>
      </c>
      <c r="H76" s="94">
        <f>SUM(H67:H75)</f>
        <v>1</v>
      </c>
      <c r="I76" s="9"/>
    </row>
    <row r="77" spans="1:9" ht="15.75" customHeight="1">
      <c r="A77" s="7"/>
      <c r="B77" s="101"/>
      <c r="C77" s="101"/>
      <c r="D77" s="101"/>
      <c r="E77" s="48"/>
      <c r="F77" s="8"/>
      <c r="G77" s="97"/>
      <c r="H77" s="90"/>
      <c r="I77" s="9"/>
    </row>
    <row r="78" spans="1:9" ht="15.75" customHeight="1">
      <c r="A78" s="7"/>
      <c r="B78" s="102" t="s">
        <v>50</v>
      </c>
      <c r="C78" s="102"/>
      <c r="D78" s="103"/>
      <c r="E78" s="104"/>
      <c r="F78" s="105"/>
      <c r="G78" s="106">
        <f>G76/E15</f>
        <v>9.6060604938271599</v>
      </c>
      <c r="H78" s="107"/>
      <c r="I78" s="9"/>
    </row>
    <row r="79" spans="1:9" ht="15.75" customHeight="1">
      <c r="A79" s="51"/>
      <c r="B79" s="108"/>
      <c r="C79" s="108"/>
      <c r="D79" s="108"/>
      <c r="E79" s="109"/>
      <c r="F79" s="66"/>
      <c r="G79" s="32"/>
      <c r="H79" s="53"/>
      <c r="I79" s="55"/>
    </row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I1"/>
    <mergeCell ref="A2:I2"/>
    <mergeCell ref="A5:I5"/>
    <mergeCell ref="A7:I7"/>
    <mergeCell ref="B11:D11"/>
    <mergeCell ref="B12:D12"/>
    <mergeCell ref="B13:D13"/>
    <mergeCell ref="B14:D14"/>
    <mergeCell ref="B15:D15"/>
    <mergeCell ref="B21:C21"/>
    <mergeCell ref="B28:C28"/>
    <mergeCell ref="B32:C32"/>
    <mergeCell ref="B39:C39"/>
    <mergeCell ref="B43:E43"/>
    <mergeCell ref="B44:E44"/>
    <mergeCell ref="B45:E45"/>
    <mergeCell ref="B46:E46"/>
    <mergeCell ref="B47:E47"/>
    <mergeCell ref="B48:E48"/>
    <mergeCell ref="B49:E49"/>
    <mergeCell ref="B50:E50"/>
    <mergeCell ref="B71:D71"/>
    <mergeCell ref="B72:D72"/>
    <mergeCell ref="B73:D73"/>
    <mergeCell ref="B75:D75"/>
    <mergeCell ref="B76:D76"/>
    <mergeCell ref="B51:E51"/>
    <mergeCell ref="G57:H57"/>
    <mergeCell ref="G58:H58"/>
    <mergeCell ref="B61:D61"/>
    <mergeCell ref="B66:D66"/>
    <mergeCell ref="B69:D69"/>
    <mergeCell ref="B70:D7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tabSelected="1" topLeftCell="A4" workbookViewId="0">
      <selection activeCell="A5" sqref="A5:I5"/>
    </sheetView>
  </sheetViews>
  <sheetFormatPr defaultColWidth="14.42578125" defaultRowHeight="15" customHeight="1"/>
  <cols>
    <col min="1" max="1" width="3.42578125" customWidth="1"/>
    <col min="2" max="2" width="10.42578125" customWidth="1"/>
    <col min="3" max="3" width="9.140625" customWidth="1"/>
    <col min="4" max="4" width="24.85546875" customWidth="1"/>
    <col min="5" max="5" width="13.28515625" customWidth="1"/>
    <col min="6" max="6" width="14.7109375" customWidth="1"/>
    <col min="7" max="7" width="12.85546875" customWidth="1"/>
    <col min="8" max="8" width="13.5703125" customWidth="1"/>
    <col min="9" max="9" width="2" customWidth="1"/>
    <col min="10" max="11" width="8" customWidth="1"/>
    <col min="12" max="12" width="9.5703125" customWidth="1"/>
    <col min="13" max="26" width="8" customWidth="1"/>
  </cols>
  <sheetData>
    <row r="1" spans="1:9" ht="18.75" customHeight="1">
      <c r="A1" s="129"/>
      <c r="B1" s="130"/>
      <c r="C1" s="130"/>
      <c r="D1" s="130"/>
      <c r="E1" s="130"/>
      <c r="F1" s="130"/>
      <c r="G1" s="130"/>
      <c r="H1" s="130"/>
      <c r="I1" s="131"/>
    </row>
    <row r="2" spans="1:9" ht="18" customHeight="1">
      <c r="A2" s="132"/>
      <c r="B2" s="133"/>
      <c r="C2" s="133"/>
      <c r="D2" s="133"/>
      <c r="E2" s="133"/>
      <c r="F2" s="133"/>
      <c r="G2" s="133"/>
      <c r="H2" s="133"/>
      <c r="I2" s="134"/>
    </row>
    <row r="3" spans="1:9" ht="18" customHeight="1">
      <c r="A3" s="1"/>
      <c r="B3" s="2"/>
      <c r="C3" s="2"/>
      <c r="D3" s="2"/>
      <c r="E3" s="2"/>
      <c r="F3" s="2"/>
      <c r="G3" s="2"/>
      <c r="H3" s="2"/>
      <c r="I3" s="3"/>
    </row>
    <row r="4" spans="1:9" ht="61.5" customHeight="1">
      <c r="A4" s="4"/>
      <c r="B4" s="5"/>
      <c r="C4" s="5"/>
      <c r="D4" s="5"/>
      <c r="E4" s="5"/>
      <c r="F4" s="5"/>
      <c r="G4" s="5"/>
      <c r="H4" s="5"/>
      <c r="I4" s="6"/>
    </row>
    <row r="5" spans="1:9" ht="27" customHeight="1">
      <c r="A5" s="135" t="s">
        <v>51</v>
      </c>
      <c r="B5" s="136"/>
      <c r="C5" s="136"/>
      <c r="D5" s="136"/>
      <c r="E5" s="136"/>
      <c r="F5" s="136"/>
      <c r="G5" s="136"/>
      <c r="H5" s="136"/>
      <c r="I5" s="137"/>
    </row>
    <row r="6" spans="1:9">
      <c r="A6" s="7"/>
      <c r="B6" s="8"/>
      <c r="C6" s="8"/>
      <c r="D6" s="8"/>
      <c r="E6" s="8"/>
      <c r="F6" s="8"/>
      <c r="G6" s="8"/>
      <c r="H6" s="8"/>
      <c r="I6" s="9"/>
    </row>
    <row r="7" spans="1:9">
      <c r="A7" s="138" t="s">
        <v>52</v>
      </c>
      <c r="B7" s="117"/>
      <c r="C7" s="117"/>
      <c r="D7" s="117"/>
      <c r="E7" s="117"/>
      <c r="F7" s="117"/>
      <c r="G7" s="117"/>
      <c r="H7" s="117"/>
      <c r="I7" s="139"/>
    </row>
    <row r="8" spans="1:9" ht="15.75" customHeight="1">
      <c r="A8" s="10"/>
      <c r="B8" s="11"/>
      <c r="C8" s="11"/>
      <c r="D8" s="11"/>
      <c r="E8" s="11"/>
      <c r="F8" s="11"/>
      <c r="G8" s="11"/>
      <c r="H8" s="11"/>
      <c r="I8" s="12"/>
    </row>
    <row r="9" spans="1:9">
      <c r="A9" s="7"/>
      <c r="B9" s="13" t="s">
        <v>1</v>
      </c>
      <c r="C9" s="14" t="s">
        <v>2</v>
      </c>
      <c r="D9" s="14" t="s">
        <v>3</v>
      </c>
      <c r="E9" s="14" t="s">
        <v>4</v>
      </c>
      <c r="F9" s="15"/>
      <c r="G9" s="15"/>
      <c r="H9" s="15"/>
      <c r="I9" s="9"/>
    </row>
    <row r="10" spans="1:9">
      <c r="A10" s="7"/>
      <c r="B10" s="16" t="s">
        <v>5</v>
      </c>
      <c r="C10" s="17"/>
      <c r="D10" s="17">
        <v>40</v>
      </c>
      <c r="E10" s="18">
        <v>450000</v>
      </c>
      <c r="F10" s="15"/>
      <c r="G10" s="15"/>
      <c r="H10" s="15"/>
      <c r="I10" s="19"/>
    </row>
    <row r="11" spans="1:9">
      <c r="A11" s="7"/>
      <c r="B11" s="125" t="s">
        <v>6</v>
      </c>
      <c r="C11" s="117"/>
      <c r="D11" s="126"/>
      <c r="E11" s="8">
        <v>210</v>
      </c>
      <c r="F11" s="8"/>
      <c r="G11" s="8"/>
      <c r="H11" s="8"/>
      <c r="I11" s="19"/>
    </row>
    <row r="12" spans="1:9">
      <c r="A12" s="7"/>
      <c r="B12" s="125" t="s">
        <v>7</v>
      </c>
      <c r="C12" s="117"/>
      <c r="D12" s="126"/>
      <c r="E12" s="8">
        <v>11</v>
      </c>
      <c r="F12" s="8"/>
      <c r="G12" s="8"/>
      <c r="H12" s="8"/>
      <c r="I12" s="19"/>
    </row>
    <row r="13" spans="1:9">
      <c r="A13" s="7"/>
      <c r="B13" s="125" t="s">
        <v>8</v>
      </c>
      <c r="C13" s="117"/>
      <c r="D13" s="126"/>
      <c r="E13" s="8">
        <v>20</v>
      </c>
      <c r="F13" s="8"/>
      <c r="G13" s="8"/>
      <c r="H13" s="8"/>
      <c r="I13" s="19"/>
    </row>
    <row r="14" spans="1:9">
      <c r="A14" s="7"/>
      <c r="B14" s="125" t="s">
        <v>9</v>
      </c>
      <c r="C14" s="117"/>
      <c r="D14" s="117"/>
      <c r="E14" s="8">
        <v>110</v>
      </c>
      <c r="F14" s="8"/>
      <c r="G14" s="8"/>
      <c r="H14" s="8"/>
      <c r="I14" s="19"/>
    </row>
    <row r="15" spans="1:9">
      <c r="A15" s="7"/>
      <c r="B15" s="127" t="s">
        <v>10</v>
      </c>
      <c r="C15" s="119"/>
      <c r="D15" s="128"/>
      <c r="E15" s="20">
        <f>SUM(E13*E14)</f>
        <v>2200</v>
      </c>
      <c r="F15" s="8"/>
      <c r="G15" s="8"/>
      <c r="H15" s="8"/>
      <c r="I15" s="19"/>
    </row>
    <row r="16" spans="1:9" ht="15.75" customHeight="1">
      <c r="A16" s="7"/>
      <c r="B16" s="21"/>
      <c r="C16" s="8"/>
      <c r="D16" s="8"/>
      <c r="E16" s="22"/>
      <c r="F16" s="23"/>
      <c r="G16" s="23"/>
      <c r="H16" s="24"/>
      <c r="I16" s="19"/>
    </row>
    <row r="17" spans="1:9" ht="15.75" customHeight="1">
      <c r="A17" s="25"/>
      <c r="B17" s="26"/>
      <c r="C17" s="27"/>
      <c r="D17" s="27"/>
      <c r="E17" s="28"/>
      <c r="F17" s="29"/>
      <c r="G17" s="29"/>
      <c r="H17" s="28"/>
      <c r="I17" s="28"/>
    </row>
    <row r="18" spans="1:9" ht="15.75" customHeight="1">
      <c r="A18" s="30"/>
      <c r="B18" s="21"/>
      <c r="C18" s="8"/>
      <c r="D18" s="8"/>
      <c r="E18" s="22"/>
      <c r="F18" s="31"/>
      <c r="G18" s="31"/>
      <c r="H18" s="22"/>
      <c r="I18" s="32"/>
    </row>
    <row r="19" spans="1:9" ht="15.75" customHeight="1">
      <c r="A19" s="33"/>
      <c r="B19" s="27"/>
      <c r="C19" s="27"/>
      <c r="D19" s="27"/>
      <c r="E19" s="27"/>
      <c r="F19" s="27"/>
      <c r="G19" s="27"/>
      <c r="H19" s="27"/>
      <c r="I19" s="34"/>
    </row>
    <row r="20" spans="1:9">
      <c r="A20" s="7"/>
      <c r="B20" s="35" t="s">
        <v>53</v>
      </c>
      <c r="C20" s="36"/>
      <c r="D20" s="36"/>
      <c r="E20" s="15"/>
      <c r="F20" s="37" t="s">
        <v>12</v>
      </c>
      <c r="G20" s="38"/>
      <c r="H20" s="37" t="s">
        <v>13</v>
      </c>
      <c r="I20" s="9"/>
    </row>
    <row r="21" spans="1:9" ht="15.75" customHeight="1">
      <c r="A21" s="7"/>
      <c r="B21" s="123" t="s">
        <v>14</v>
      </c>
      <c r="C21" s="124"/>
      <c r="D21" s="18">
        <v>1518</v>
      </c>
      <c r="E21" s="15"/>
      <c r="F21" s="15"/>
      <c r="G21" s="15"/>
      <c r="H21" s="15"/>
      <c r="I21" s="9"/>
    </row>
    <row r="22" spans="1:9" ht="15.75" customHeight="1">
      <c r="A22" s="7"/>
      <c r="B22" s="8" t="s">
        <v>15</v>
      </c>
      <c r="C22" s="39">
        <v>7.4999999999999997E-2</v>
      </c>
      <c r="D22" s="40">
        <f>C22*D21</f>
        <v>113.85</v>
      </c>
      <c r="E22" s="8"/>
      <c r="F22" s="8"/>
      <c r="G22" s="8"/>
      <c r="H22" s="8"/>
      <c r="I22" s="9"/>
    </row>
    <row r="23" spans="1:9" ht="15.75" customHeight="1">
      <c r="A23" s="7"/>
      <c r="B23" s="8" t="s">
        <v>16</v>
      </c>
      <c r="C23" s="41">
        <v>0.08</v>
      </c>
      <c r="D23" s="40">
        <f>C23*D21</f>
        <v>121.44</v>
      </c>
      <c r="E23" s="8"/>
      <c r="F23" s="8"/>
      <c r="G23" s="8"/>
      <c r="H23" s="8"/>
      <c r="I23" s="9"/>
    </row>
    <row r="24" spans="1:9" ht="15.75" customHeight="1">
      <c r="A24" s="7"/>
      <c r="B24" s="8" t="s">
        <v>17</v>
      </c>
      <c r="C24" s="42" t="s">
        <v>18</v>
      </c>
      <c r="D24" s="40">
        <f>D21/12</f>
        <v>126.5</v>
      </c>
      <c r="E24" s="8"/>
      <c r="F24" s="8"/>
      <c r="G24" s="8"/>
      <c r="H24" s="8"/>
      <c r="I24" s="9"/>
    </row>
    <row r="25" spans="1:9" ht="15.75" customHeight="1">
      <c r="A25" s="7"/>
      <c r="B25" s="8" t="s">
        <v>19</v>
      </c>
      <c r="C25" s="42" t="s">
        <v>18</v>
      </c>
      <c r="D25" s="43">
        <f>D24/3</f>
        <v>42.166666666666664</v>
      </c>
      <c r="E25" s="44"/>
      <c r="F25" s="45"/>
      <c r="G25" s="8"/>
      <c r="H25" s="8"/>
      <c r="I25" s="9"/>
    </row>
    <row r="26" spans="1:9" ht="15.75" customHeight="1">
      <c r="A26" s="7"/>
      <c r="B26" s="8" t="s">
        <v>20</v>
      </c>
      <c r="C26" s="42"/>
      <c r="D26" s="40">
        <v>200</v>
      </c>
      <c r="E26" s="8"/>
      <c r="F26" s="8"/>
      <c r="G26" s="8"/>
      <c r="H26" s="8"/>
      <c r="I26" s="9"/>
    </row>
    <row r="27" spans="1:9" ht="15.75" customHeight="1">
      <c r="A27" s="7"/>
      <c r="B27" s="46" t="s">
        <v>21</v>
      </c>
      <c r="C27" s="42" t="s">
        <v>18</v>
      </c>
      <c r="D27" s="43">
        <f>D21/12</f>
        <v>126.5</v>
      </c>
      <c r="E27" s="47"/>
      <c r="F27" s="48">
        <f>H27*12</f>
        <v>26981.480000000003</v>
      </c>
      <c r="G27" s="49"/>
      <c r="H27" s="50">
        <f>SUM(D21+D22+D23+D24+D25+D26+D27)</f>
        <v>2248.4566666666669</v>
      </c>
      <c r="I27" s="9"/>
    </row>
    <row r="28" spans="1:9" ht="15.75" customHeight="1">
      <c r="A28" s="51"/>
      <c r="B28" s="121"/>
      <c r="C28" s="122"/>
      <c r="D28" s="52"/>
      <c r="E28" s="24"/>
      <c r="F28" s="24"/>
      <c r="G28" s="53"/>
      <c r="H28" s="54"/>
      <c r="I28" s="55"/>
    </row>
    <row r="29" spans="1:9" ht="16.5" customHeight="1">
      <c r="A29" s="25"/>
      <c r="B29" s="21"/>
      <c r="C29" s="8"/>
      <c r="D29" s="8"/>
      <c r="E29" s="22"/>
      <c r="F29" s="31"/>
      <c r="G29" s="31"/>
      <c r="H29" s="22"/>
      <c r="I29" s="28"/>
    </row>
    <row r="30" spans="1:9" ht="15.75" customHeight="1">
      <c r="A30" s="33"/>
      <c r="B30" s="27"/>
      <c r="C30" s="27"/>
      <c r="D30" s="27"/>
      <c r="E30" s="27"/>
      <c r="F30" s="27"/>
      <c r="G30" s="27"/>
      <c r="H30" s="27"/>
      <c r="I30" s="34"/>
    </row>
    <row r="31" spans="1:9" ht="15.75" customHeight="1">
      <c r="A31" s="7"/>
      <c r="B31" s="35" t="s">
        <v>54</v>
      </c>
      <c r="C31" s="36"/>
      <c r="D31" s="36"/>
      <c r="E31" s="15"/>
      <c r="F31" s="37" t="s">
        <v>12</v>
      </c>
      <c r="G31" s="38"/>
      <c r="H31" s="37" t="s">
        <v>13</v>
      </c>
      <c r="I31" s="9"/>
    </row>
    <row r="32" spans="1:9" ht="15.75" customHeight="1">
      <c r="A32" s="7"/>
      <c r="B32" s="123" t="s">
        <v>14</v>
      </c>
      <c r="C32" s="124"/>
      <c r="D32" s="18">
        <v>1518</v>
      </c>
      <c r="E32" s="15"/>
      <c r="F32" s="15"/>
      <c r="G32" s="15"/>
      <c r="H32" s="15"/>
      <c r="I32" s="9"/>
    </row>
    <row r="33" spans="1:9" ht="15.75" customHeight="1">
      <c r="A33" s="7"/>
      <c r="B33" s="8" t="s">
        <v>15</v>
      </c>
      <c r="C33" s="39">
        <v>7.4999999999999997E-2</v>
      </c>
      <c r="D33" s="40">
        <f>C33*D32</f>
        <v>113.85</v>
      </c>
      <c r="E33" s="8"/>
      <c r="F33" s="8"/>
      <c r="G33" s="8"/>
      <c r="H33" s="8"/>
      <c r="I33" s="9"/>
    </row>
    <row r="34" spans="1:9" ht="15.75" customHeight="1">
      <c r="A34" s="7"/>
      <c r="B34" s="8" t="s">
        <v>16</v>
      </c>
      <c r="C34" s="41">
        <v>0.08</v>
      </c>
      <c r="D34" s="40">
        <f>C34*D32</f>
        <v>121.44</v>
      </c>
      <c r="E34" s="8"/>
      <c r="F34" s="8"/>
      <c r="G34" s="8"/>
      <c r="H34" s="8"/>
      <c r="I34" s="9"/>
    </row>
    <row r="35" spans="1:9" ht="15.75" customHeight="1">
      <c r="A35" s="7"/>
      <c r="B35" s="8" t="s">
        <v>17</v>
      </c>
      <c r="C35" s="42" t="s">
        <v>18</v>
      </c>
      <c r="D35" s="40">
        <f>D32/12</f>
        <v>126.5</v>
      </c>
      <c r="E35" s="8"/>
      <c r="F35" s="8"/>
      <c r="G35" s="8"/>
      <c r="H35" s="8"/>
      <c r="I35" s="9"/>
    </row>
    <row r="36" spans="1:9" ht="15.75" customHeight="1">
      <c r="A36" s="7"/>
      <c r="B36" s="8" t="s">
        <v>19</v>
      </c>
      <c r="C36" s="42" t="s">
        <v>18</v>
      </c>
      <c r="D36" s="43">
        <f>D35/3</f>
        <v>42.166666666666664</v>
      </c>
      <c r="E36" s="44"/>
      <c r="F36" s="45"/>
      <c r="G36" s="8"/>
      <c r="H36" s="8"/>
      <c r="I36" s="9"/>
    </row>
    <row r="37" spans="1:9" ht="15.75" customHeight="1">
      <c r="A37" s="7"/>
      <c r="B37" s="8" t="s">
        <v>20</v>
      </c>
      <c r="C37" s="42"/>
      <c r="D37" s="40"/>
      <c r="E37" s="8"/>
      <c r="F37" s="8"/>
      <c r="G37" s="8"/>
      <c r="H37" s="8"/>
      <c r="I37" s="9"/>
    </row>
    <row r="38" spans="1:9" ht="15.75" customHeight="1">
      <c r="A38" s="7"/>
      <c r="B38" s="46" t="s">
        <v>21</v>
      </c>
      <c r="C38" s="42" t="s">
        <v>18</v>
      </c>
      <c r="D38" s="43">
        <f>D32/12</f>
        <v>126.5</v>
      </c>
      <c r="E38" s="47"/>
      <c r="F38" s="48">
        <v>24581.480000000003</v>
      </c>
      <c r="H38" s="50">
        <v>2048.4566666666669</v>
      </c>
      <c r="I38" s="9"/>
    </row>
    <row r="39" spans="1:9" ht="15.75" customHeight="1">
      <c r="A39" s="51"/>
      <c r="B39" s="121"/>
      <c r="C39" s="122"/>
      <c r="D39" s="52"/>
      <c r="E39" s="24"/>
      <c r="F39" s="24"/>
      <c r="G39" s="53"/>
      <c r="H39" s="54"/>
      <c r="I39" s="55"/>
    </row>
    <row r="40" spans="1:9" ht="16.5" customHeight="1">
      <c r="B40" s="56"/>
      <c r="C40" s="56"/>
      <c r="D40" s="56"/>
      <c r="E40" s="57"/>
      <c r="F40" s="8"/>
      <c r="G40" s="22"/>
      <c r="H40" s="8"/>
      <c r="I40" s="8"/>
    </row>
    <row r="41" spans="1:9" ht="15.75" customHeight="1">
      <c r="A41" s="33"/>
      <c r="B41" s="58"/>
      <c r="C41" s="58"/>
      <c r="D41" s="58"/>
      <c r="E41" s="59"/>
      <c r="F41" s="60"/>
      <c r="G41" s="28"/>
      <c r="H41" s="27"/>
      <c r="I41" s="34"/>
    </row>
    <row r="42" spans="1:9" ht="15.75" customHeight="1">
      <c r="A42" s="7"/>
      <c r="B42" s="36" t="s">
        <v>55</v>
      </c>
      <c r="C42" s="46"/>
      <c r="D42" s="46"/>
      <c r="E42" s="47"/>
      <c r="F42" s="61" t="s">
        <v>24</v>
      </c>
      <c r="G42" s="46"/>
      <c r="H42" s="49" t="s">
        <v>13</v>
      </c>
      <c r="I42" s="9"/>
    </row>
    <row r="43" spans="1:9" ht="15.75" customHeight="1">
      <c r="A43" s="7"/>
      <c r="B43" s="123" t="s">
        <v>25</v>
      </c>
      <c r="C43" s="124"/>
      <c r="D43" s="124"/>
      <c r="E43" s="124"/>
      <c r="F43" s="18">
        <v>5000</v>
      </c>
      <c r="G43" s="15"/>
      <c r="H43" s="15"/>
      <c r="I43" s="9"/>
    </row>
    <row r="44" spans="1:9" ht="15.75" customHeight="1">
      <c r="A44" s="7"/>
      <c r="B44" s="116" t="s">
        <v>26</v>
      </c>
      <c r="C44" s="117"/>
      <c r="D44" s="117"/>
      <c r="E44" s="117"/>
      <c r="F44" s="40">
        <v>100</v>
      </c>
      <c r="G44" s="8"/>
      <c r="H44" s="8"/>
      <c r="I44" s="9"/>
    </row>
    <row r="45" spans="1:9" ht="15.75" customHeight="1">
      <c r="A45" s="7"/>
      <c r="B45" s="116" t="s">
        <v>27</v>
      </c>
      <c r="C45" s="117"/>
      <c r="D45" s="117"/>
      <c r="E45" s="117"/>
      <c r="F45" s="40">
        <v>14000</v>
      </c>
      <c r="G45" s="8"/>
      <c r="H45" s="8"/>
      <c r="I45" s="9"/>
    </row>
    <row r="46" spans="1:9" ht="15.75" customHeight="1">
      <c r="A46" s="7"/>
      <c r="B46" s="116" t="s">
        <v>28</v>
      </c>
      <c r="C46" s="117"/>
      <c r="D46" s="117"/>
      <c r="E46" s="117"/>
      <c r="F46" s="40">
        <v>2000</v>
      </c>
      <c r="G46" s="8"/>
      <c r="H46" s="8"/>
      <c r="I46" s="9"/>
    </row>
    <row r="47" spans="1:9" ht="15.75" customHeight="1">
      <c r="A47" s="7"/>
      <c r="B47" s="116" t="s">
        <v>29</v>
      </c>
      <c r="C47" s="117"/>
      <c r="D47" s="117"/>
      <c r="E47" s="117"/>
      <c r="F47" s="40">
        <v>1000</v>
      </c>
      <c r="G47" s="8"/>
      <c r="H47" s="8"/>
      <c r="I47" s="9"/>
    </row>
    <row r="48" spans="1:9" ht="15.75" customHeight="1">
      <c r="A48" s="7"/>
      <c r="B48" s="116" t="s">
        <v>30</v>
      </c>
      <c r="C48" s="117"/>
      <c r="D48" s="117"/>
      <c r="E48" s="117"/>
      <c r="F48" s="40">
        <v>800</v>
      </c>
      <c r="G48" s="8"/>
      <c r="H48" s="8"/>
      <c r="I48" s="9"/>
    </row>
    <row r="49" spans="1:12" ht="15.75" customHeight="1">
      <c r="A49" s="7"/>
      <c r="B49" s="116" t="s">
        <v>31</v>
      </c>
      <c r="C49" s="117"/>
      <c r="D49" s="117"/>
      <c r="E49" s="117"/>
      <c r="F49" s="40">
        <v>3000</v>
      </c>
      <c r="G49" s="8"/>
      <c r="H49" s="8"/>
      <c r="I49" s="9"/>
    </row>
    <row r="50" spans="1:12" ht="15.75" customHeight="1">
      <c r="A50" s="7"/>
      <c r="B50" s="118" t="s">
        <v>32</v>
      </c>
      <c r="C50" s="119"/>
      <c r="D50" s="119"/>
      <c r="E50" s="119"/>
      <c r="F50" s="62">
        <v>400</v>
      </c>
      <c r="G50" s="63"/>
      <c r="H50" s="64"/>
      <c r="I50" s="9"/>
    </row>
    <row r="51" spans="1:12" ht="15.75" customHeight="1">
      <c r="A51" s="7"/>
      <c r="B51" s="112" t="s">
        <v>33</v>
      </c>
      <c r="C51" s="111"/>
      <c r="D51" s="111"/>
      <c r="E51" s="111"/>
      <c r="F51" s="48">
        <f>SUM(F43:F50)</f>
        <v>26300</v>
      </c>
      <c r="G51" s="46"/>
      <c r="H51" s="65">
        <f>F51/12</f>
        <v>2191.6666666666665</v>
      </c>
      <c r="I51" s="9"/>
    </row>
    <row r="52" spans="1:12" ht="15.75" customHeight="1">
      <c r="A52" s="51"/>
      <c r="B52" s="66"/>
      <c r="C52" s="66"/>
      <c r="D52" s="66"/>
      <c r="E52" s="67"/>
      <c r="F52" s="68"/>
      <c r="G52" s="66"/>
      <c r="H52" s="66"/>
      <c r="I52" s="55"/>
    </row>
    <row r="53" spans="1:12" ht="16.5" customHeight="1">
      <c r="A53" s="69"/>
      <c r="B53" s="8"/>
      <c r="C53" s="8"/>
      <c r="D53" s="8"/>
      <c r="E53" s="70"/>
      <c r="F53" s="71"/>
      <c r="G53" s="8"/>
      <c r="H53" s="8"/>
      <c r="I53" s="8"/>
    </row>
    <row r="54" spans="1:12" ht="15.75" customHeight="1">
      <c r="A54" s="33"/>
      <c r="B54" s="27"/>
      <c r="C54" s="27"/>
      <c r="D54" s="27"/>
      <c r="E54" s="72"/>
      <c r="F54" s="73"/>
      <c r="G54" s="27"/>
      <c r="H54" s="27"/>
      <c r="I54" s="34"/>
    </row>
    <row r="55" spans="1:12" ht="15.75" customHeight="1">
      <c r="A55" s="7"/>
      <c r="B55" s="38" t="s">
        <v>56</v>
      </c>
      <c r="C55" s="15"/>
      <c r="D55" s="15"/>
      <c r="E55" s="74"/>
      <c r="F55" s="15"/>
      <c r="G55" s="15"/>
      <c r="H55" s="15"/>
      <c r="I55" s="9"/>
    </row>
    <row r="56" spans="1:12" ht="15.75" customHeight="1">
      <c r="A56" s="7"/>
      <c r="B56" s="36"/>
      <c r="C56" s="46"/>
      <c r="D56" s="46"/>
      <c r="E56" s="47"/>
      <c r="F56" s="46"/>
      <c r="G56" s="46"/>
      <c r="H56" s="46"/>
      <c r="I56" s="9"/>
    </row>
    <row r="57" spans="1:12" ht="15.75" customHeight="1">
      <c r="A57" s="7"/>
      <c r="B57" s="36"/>
      <c r="C57" s="46"/>
      <c r="D57" s="75" t="s">
        <v>35</v>
      </c>
      <c r="E57" s="76" t="s">
        <v>36</v>
      </c>
      <c r="F57" s="75" t="s">
        <v>37</v>
      </c>
      <c r="G57" s="113" t="s">
        <v>13</v>
      </c>
      <c r="H57" s="111"/>
      <c r="I57" s="9"/>
    </row>
    <row r="58" spans="1:12" ht="15.75" customHeight="1">
      <c r="A58" s="7"/>
      <c r="B58" s="46" t="s">
        <v>38</v>
      </c>
      <c r="C58" s="46"/>
      <c r="D58" s="77">
        <v>5</v>
      </c>
      <c r="E58" s="78">
        <v>6.44</v>
      </c>
      <c r="F58" s="79">
        <f>E15</f>
        <v>2200</v>
      </c>
      <c r="G58" s="114">
        <f>F58/D58*E58</f>
        <v>2833.6000000000004</v>
      </c>
      <c r="H58" s="111"/>
      <c r="I58" s="9"/>
    </row>
    <row r="59" spans="1:12" ht="15.75" customHeight="1">
      <c r="A59" s="7"/>
      <c r="B59" s="80"/>
      <c r="C59" s="8"/>
      <c r="D59" s="8"/>
      <c r="E59" s="22"/>
      <c r="F59" s="8"/>
      <c r="G59" s="8"/>
      <c r="H59" s="8"/>
      <c r="I59" s="9"/>
      <c r="L59" s="81"/>
    </row>
    <row r="60" spans="1:12" ht="15.75" customHeight="1">
      <c r="A60" s="7"/>
      <c r="B60" s="80"/>
      <c r="C60" s="8"/>
      <c r="D60" s="8"/>
      <c r="E60" s="22"/>
      <c r="F60" s="8"/>
      <c r="G60" s="8"/>
      <c r="H60" s="8"/>
      <c r="I60" s="9"/>
    </row>
    <row r="61" spans="1:12" ht="15.75" customHeight="1">
      <c r="A61" s="7"/>
      <c r="B61" s="115" t="s">
        <v>39</v>
      </c>
      <c r="C61" s="111"/>
      <c r="D61" s="111"/>
      <c r="E61" s="82">
        <v>0.3</v>
      </c>
      <c r="F61" s="35"/>
      <c r="G61" s="35"/>
      <c r="H61" s="83">
        <f>G58*E61</f>
        <v>850.08</v>
      </c>
      <c r="I61" s="19"/>
    </row>
    <row r="62" spans="1:12" ht="15.75" customHeight="1">
      <c r="A62" s="7"/>
      <c r="B62" s="8"/>
      <c r="C62" s="8"/>
      <c r="D62" s="8"/>
      <c r="E62" s="22"/>
      <c r="F62" s="8"/>
      <c r="G62" s="84"/>
      <c r="H62" s="85"/>
      <c r="I62" s="19"/>
    </row>
    <row r="63" spans="1:12" ht="15.75" customHeight="1">
      <c r="A63" s="25"/>
      <c r="B63" s="27"/>
      <c r="C63" s="27"/>
      <c r="D63" s="27"/>
      <c r="E63" s="28"/>
      <c r="F63" s="27"/>
      <c r="G63" s="86"/>
      <c r="H63" s="87"/>
      <c r="I63" s="28"/>
    </row>
    <row r="64" spans="1:12" ht="15.75" customHeight="1">
      <c r="A64" s="30"/>
      <c r="B64" s="66"/>
      <c r="C64" s="66"/>
      <c r="D64" s="66"/>
      <c r="E64" s="32"/>
      <c r="F64" s="66"/>
      <c r="G64" s="88"/>
      <c r="H64" s="68"/>
      <c r="I64" s="32"/>
    </row>
    <row r="65" spans="1:9" ht="15.75" customHeight="1">
      <c r="A65" s="7"/>
      <c r="B65" s="21"/>
      <c r="C65" s="8"/>
      <c r="D65" s="8"/>
      <c r="E65" s="22"/>
      <c r="F65" s="31"/>
      <c r="G65" s="31"/>
      <c r="H65" s="22"/>
      <c r="I65" s="19"/>
    </row>
    <row r="66" spans="1:9" ht="15.75" customHeight="1">
      <c r="A66" s="7"/>
      <c r="B66" s="110" t="s">
        <v>40</v>
      </c>
      <c r="C66" s="111"/>
      <c r="D66" s="111"/>
      <c r="E66" s="89" t="s">
        <v>12</v>
      </c>
      <c r="F66" s="36"/>
      <c r="G66" s="61" t="s">
        <v>13</v>
      </c>
      <c r="H66" s="90"/>
      <c r="I66" s="9"/>
    </row>
    <row r="67" spans="1:9" ht="15.75" customHeight="1">
      <c r="A67" s="91"/>
      <c r="B67" s="92" t="s">
        <v>41</v>
      </c>
      <c r="C67" s="93">
        <v>0.45</v>
      </c>
      <c r="D67" s="56"/>
      <c r="E67" s="22">
        <f>E10*C67</f>
        <v>202500</v>
      </c>
      <c r="F67" s="8"/>
      <c r="G67" s="22">
        <f>E67/12</f>
        <v>16875</v>
      </c>
      <c r="H67" s="94">
        <f>G67/G76</f>
        <v>0.57599243069147077</v>
      </c>
      <c r="I67" s="9"/>
    </row>
    <row r="68" spans="1:9" ht="15.75" customHeight="1">
      <c r="A68" s="7"/>
      <c r="B68" s="8" t="s">
        <v>57</v>
      </c>
      <c r="C68" s="8"/>
      <c r="D68" s="95"/>
      <c r="E68" s="22">
        <f t="shared" ref="E68:E70" si="0">SUM(G68*12)</f>
        <v>34003.200000000004</v>
      </c>
      <c r="F68" s="8"/>
      <c r="G68" s="22">
        <f>SUM(G58)</f>
        <v>2833.6000000000004</v>
      </c>
      <c r="H68" s="96">
        <f>G68/G76</f>
        <v>9.6718942317472703E-2</v>
      </c>
      <c r="I68" s="9"/>
    </row>
    <row r="69" spans="1:9" ht="15.75" customHeight="1">
      <c r="A69" s="7"/>
      <c r="B69" s="116" t="s">
        <v>58</v>
      </c>
      <c r="C69" s="117"/>
      <c r="D69" s="117"/>
      <c r="E69" s="22">
        <f t="shared" si="0"/>
        <v>26300</v>
      </c>
      <c r="F69" s="8"/>
      <c r="G69" s="22">
        <f>SUM(H51)</f>
        <v>2191.6666666666665</v>
      </c>
      <c r="H69" s="96">
        <f>G69/G76</f>
        <v>7.4807905813262618E-2</v>
      </c>
      <c r="I69" s="9"/>
    </row>
    <row r="70" spans="1:9" ht="15.75" customHeight="1">
      <c r="A70" s="7"/>
      <c r="B70" s="116" t="s">
        <v>59</v>
      </c>
      <c r="C70" s="117"/>
      <c r="D70" s="117"/>
      <c r="E70" s="22">
        <f t="shared" si="0"/>
        <v>10200.960000000001</v>
      </c>
      <c r="F70" s="8"/>
      <c r="G70" s="22">
        <f>SUM(H61)</f>
        <v>850.08</v>
      </c>
      <c r="H70" s="96">
        <f>G70/G76</f>
        <v>2.9015682695241806E-2</v>
      </c>
      <c r="I70" s="9"/>
    </row>
    <row r="71" spans="1:9" ht="15.75" customHeight="1">
      <c r="A71" s="7"/>
      <c r="B71" s="116" t="s">
        <v>60</v>
      </c>
      <c r="C71" s="117"/>
      <c r="D71" s="117"/>
      <c r="E71" s="22">
        <f>F27</f>
        <v>26981.480000000003</v>
      </c>
      <c r="F71" s="8"/>
      <c r="G71" s="22">
        <f t="shared" ref="G71:G72" si="1">E71/12</f>
        <v>2248.4566666666669</v>
      </c>
      <c r="H71" s="96">
        <f>G71/G76</f>
        <v>7.6746312340016332E-2</v>
      </c>
      <c r="I71" s="9"/>
    </row>
    <row r="72" spans="1:9" ht="15.75" customHeight="1">
      <c r="A72" s="7"/>
      <c r="B72" s="116" t="s">
        <v>61</v>
      </c>
      <c r="C72" s="117"/>
      <c r="D72" s="117"/>
      <c r="E72" s="22">
        <f>F38</f>
        <v>24581.480000000003</v>
      </c>
      <c r="F72" s="8"/>
      <c r="G72" s="22">
        <f t="shared" si="1"/>
        <v>2048.4566666666669</v>
      </c>
      <c r="H72" s="96">
        <f>G72/G76</f>
        <v>6.9919735383672965E-2</v>
      </c>
      <c r="I72" s="9"/>
    </row>
    <row r="73" spans="1:9" ht="15.75" customHeight="1">
      <c r="A73" s="7"/>
      <c r="B73" s="120" t="s">
        <v>47</v>
      </c>
      <c r="C73" s="111"/>
      <c r="D73" s="111"/>
      <c r="E73" s="97">
        <f>SUM(E67:E72)</f>
        <v>324567.12</v>
      </c>
      <c r="F73" s="46"/>
      <c r="G73" s="97">
        <f>SUM(G67:G72)</f>
        <v>27047.260000000002</v>
      </c>
      <c r="H73" s="94"/>
      <c r="I73" s="9"/>
    </row>
    <row r="74" spans="1:9" ht="15.75" customHeight="1">
      <c r="A74" s="7"/>
      <c r="B74" s="98" t="s">
        <v>48</v>
      </c>
      <c r="C74" s="99">
        <v>0.06</v>
      </c>
      <c r="D74" s="15"/>
      <c r="E74" s="22">
        <f>E10</f>
        <v>450000</v>
      </c>
      <c r="F74" s="22"/>
      <c r="G74" s="22">
        <f>(E74*C74)/12</f>
        <v>2250</v>
      </c>
      <c r="H74" s="94">
        <f>G74/G76</f>
        <v>7.6798990758862776E-2</v>
      </c>
      <c r="I74" s="9"/>
    </row>
    <row r="75" spans="1:9" ht="15.75" customHeight="1">
      <c r="A75" s="7"/>
      <c r="B75" s="116"/>
      <c r="C75" s="117"/>
      <c r="D75" s="117"/>
      <c r="E75" s="22"/>
      <c r="F75" s="22"/>
      <c r="G75" s="22"/>
      <c r="H75" s="96"/>
      <c r="I75" s="9"/>
    </row>
    <row r="76" spans="1:9" ht="15.75" customHeight="1">
      <c r="A76" s="7"/>
      <c r="B76" s="110" t="s">
        <v>49</v>
      </c>
      <c r="C76" s="111"/>
      <c r="D76" s="111"/>
      <c r="E76" s="100">
        <f>SUM(E73:E75)</f>
        <v>774567.12</v>
      </c>
      <c r="F76" s="46"/>
      <c r="G76" s="100">
        <f>SUM(G73:G75)</f>
        <v>29297.260000000002</v>
      </c>
      <c r="H76" s="94">
        <f>SUM(H67:H75)</f>
        <v>0.99999999999999989</v>
      </c>
      <c r="I76" s="9"/>
    </row>
    <row r="77" spans="1:9" ht="15.75" customHeight="1">
      <c r="A77" s="7"/>
      <c r="B77" s="101"/>
      <c r="C77" s="101"/>
      <c r="D77" s="101"/>
      <c r="E77" s="48"/>
      <c r="F77" s="8"/>
      <c r="G77" s="97"/>
      <c r="H77" s="90"/>
      <c r="I77" s="9"/>
    </row>
    <row r="78" spans="1:9" ht="15.75" customHeight="1">
      <c r="A78" s="7"/>
      <c r="B78" s="102" t="s">
        <v>50</v>
      </c>
      <c r="C78" s="102"/>
      <c r="D78" s="103"/>
      <c r="E78" s="104"/>
      <c r="F78" s="105"/>
      <c r="G78" s="106">
        <f>G76/E15</f>
        <v>13.316936363636364</v>
      </c>
      <c r="H78" s="107"/>
      <c r="I78" s="9"/>
    </row>
    <row r="79" spans="1:9" ht="15.75" customHeight="1">
      <c r="A79" s="51"/>
      <c r="B79" s="108"/>
      <c r="C79" s="108"/>
      <c r="D79" s="108"/>
      <c r="E79" s="109"/>
      <c r="F79" s="66"/>
      <c r="G79" s="32"/>
      <c r="H79" s="53"/>
      <c r="I79" s="55"/>
    </row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I1"/>
    <mergeCell ref="A2:I2"/>
    <mergeCell ref="A5:I5"/>
    <mergeCell ref="A7:I7"/>
    <mergeCell ref="B11:D11"/>
    <mergeCell ref="B12:D12"/>
    <mergeCell ref="B13:D13"/>
    <mergeCell ref="B14:D14"/>
    <mergeCell ref="B15:D15"/>
    <mergeCell ref="B21:C21"/>
    <mergeCell ref="B28:C28"/>
    <mergeCell ref="B32:C32"/>
    <mergeCell ref="B39:C39"/>
    <mergeCell ref="B43:E43"/>
    <mergeCell ref="B44:E44"/>
    <mergeCell ref="B45:E45"/>
    <mergeCell ref="B46:E46"/>
    <mergeCell ref="B47:E47"/>
    <mergeCell ref="B48:E48"/>
    <mergeCell ref="B49:E49"/>
    <mergeCell ref="B50:E50"/>
    <mergeCell ref="B71:D71"/>
    <mergeCell ref="B72:D72"/>
    <mergeCell ref="B73:D73"/>
    <mergeCell ref="B75:D75"/>
    <mergeCell ref="B76:D76"/>
    <mergeCell ref="B51:E51"/>
    <mergeCell ref="G57:H57"/>
    <mergeCell ref="G58:H58"/>
    <mergeCell ref="B61:D61"/>
    <mergeCell ref="B66:D66"/>
    <mergeCell ref="B69:D69"/>
    <mergeCell ref="B70:D7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ROTA 01</vt:lpstr>
      <vt:lpstr>ROTA 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Recepcao</dc:creator>
  <cp:lastModifiedBy>Marcone Renato</cp:lastModifiedBy>
  <cp:lastPrinted>2025-03-10T15:37:57Z</cp:lastPrinted>
  <dcterms:created xsi:type="dcterms:W3CDTF">2009-12-12T13:43:50Z</dcterms:created>
  <dcterms:modified xsi:type="dcterms:W3CDTF">2025-05-05T16:53:09Z</dcterms:modified>
</cp:coreProperties>
</file>